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'!$A$1:$D$43</definedName>
    <definedName name="_xlnm.Print_Area" localSheetId="1">'PASSIVO-PROFORMA'!$A$1:$M$105</definedName>
    <definedName name="_xlnm.Print_Area" localSheetId="5">'POS FIN'!$A$1:$E$32</definedName>
    <definedName name="_xlnm.Print_Area" localSheetId="3">'SP ATT IAS'!$A$1:$F$35</definedName>
    <definedName name="_xlnm.Print_Area" localSheetId="4">'SP PAS IAS '!$A$1:$F$32</definedName>
    <definedName name="EV__LASTREFTIME__" hidden="1">40253.7495138889</definedName>
  </definedNames>
  <calcPr fullCalcOnLoad="1"/>
</workbook>
</file>

<file path=xl/sharedStrings.xml><?xml version="1.0" encoding="utf-8"?>
<sst xmlns="http://schemas.openxmlformats.org/spreadsheetml/2006/main" count="557" uniqueCount="407">
  <si>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</si>
  <si>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</si>
  <si>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</si>
  <si>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</si>
  <si>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</si>
  <si>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</si>
  <si>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</si>
  <si>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</si>
  <si>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</si>
  <si>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</si>
  <si>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</si>
  <si>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</si>
  <si>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</si>
  <si>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</si>
  <si>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</si>
  <si>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</si>
  <si>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</si>
  <si>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</si>
  <si>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</si>
  <si>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</si>
  <si>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</si>
  <si>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</si>
  <si>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</si>
  <si>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</si>
  <si>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</si>
  <si>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</si>
  <si>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</si>
  <si>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</si>
  <si>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</si>
  <si>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</si>
  <si>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</si>
  <si>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</si>
  <si>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</si>
  <si>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</si>
  <si>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</si>
  <si>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</si>
  <si>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</si>
  <si>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</si>
  <si>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</si>
  <si>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</si>
  <si>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</si>
  <si>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</si>
  <si>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</si>
  <si>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</si>
  <si>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</si>
  <si>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</si>
  <si>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</si>
  <si>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</si>
  <si>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</si>
  <si>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</si>
  <si>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</si>
  <si>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</si>
  <si>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</si>
  <si>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</si>
  <si>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</si>
  <si>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</si>
  <si>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</si>
  <si>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</si>
  <si>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</si>
  <si>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</si>
  <si>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</si>
  <si>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</si>
  <si>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</si>
  <si>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</si>
  <si>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</si>
  <si>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</si>
  <si>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</si>
  <si>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</si>
  <si>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</si>
  <si>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</si>
  <si>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</si>
  <si>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</si>
  <si>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</si>
  <si>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</si>
  <si>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</si>
  <si>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</si>
  <si>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</si>
  <si>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</si>
  <si>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</si>
  <si>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</si>
  <si>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</si>
  <si>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</si>
  <si>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</si>
  <si>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</si>
  <si>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</si>
  <si>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</si>
  <si>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</si>
  <si>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</si>
  <si>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</si>
  <si>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</si>
  <si>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</si>
  <si>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</si>
  <si>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</si>
  <si>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</si>
  <si>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</si>
  <si>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</si>
  <si>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</si>
  <si>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</si>
  <si>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</si>
  <si>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</si>
  <si>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</si>
  <si>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</si>
  <si>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</si>
  <si>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</si>
  <si>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</si>
  <si>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</si>
  <si>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</si>
  <si>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</si>
  <si>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</si>
  <si>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</si>
  <si>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</si>
  <si>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</si>
  <si>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</si>
  <si>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</si>
  <si>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</si>
  <si>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</si>
  <si>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</si>
  <si>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</si>
  <si>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</si>
  <si>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</si>
  <si>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</si>
  <si>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</si>
  <si>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</si>
  <si>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</si>
  <si>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</si>
  <si>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</si>
  <si>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</si>
  <si>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</si>
  <si>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</si>
  <si>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</si>
  <si>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</si>
  <si>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</si>
  <si>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</si>
  <si>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</si>
  <si>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</si>
  <si>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</si>
  <si>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</si>
  <si>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</si>
  <si>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</si>
  <si>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</si>
  <si>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</si>
  <si>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</si>
  <si>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</si>
  <si>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</si>
  <si>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</si>
  <si>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</si>
  <si>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</si>
  <si>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</si>
  <si>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</si>
  <si>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</si>
  <si>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</si>
  <si>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</si>
  <si>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</si>
  <si>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</si>
  <si>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</si>
  <si>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</si>
  <si>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</si>
  <si>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</si>
  <si>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</si>
  <si>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</si>
  <si>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</si>
  <si>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</si>
  <si>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</si>
  <si>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</si>
  <si>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</si>
  <si>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</si>
  <si>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</si>
  <si>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</si>
  <si>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</si>
  <si>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</si>
  <si>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</si>
  <si>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</si>
  <si>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</si>
  <si>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</si>
  <si>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</si>
  <si>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</si>
  <si>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</si>
  <si>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</si>
  <si>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</si>
  <si>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</si>
  <si>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</si>
  <si>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</si>
  <si>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</si>
  <si>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</si>
  <si>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</si>
  <si>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</si>
  <si>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</si>
  <si>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</si>
  <si>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</si>
  <si>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</si>
  <si>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</si>
  <si>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</si>
  <si>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</si>
  <si>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</si>
  <si>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</si>
  <si>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</si>
  <si>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</si>
  <si>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</si>
  <si>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</si>
  <si>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</si>
  <si>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</si>
  <si>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</si>
  <si>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</si>
  <si>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</si>
  <si>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</si>
  <si>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</si>
  <si>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</si>
  <si>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</si>
  <si>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</si>
  <si>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</si>
  <si>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</si>
  <si>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</si>
  <si>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</si>
  <si>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</si>
  <si>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</si>
  <si>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</si>
  <si>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</si>
  <si>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</si>
  <si>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</si>
  <si>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</si>
  <si>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</si>
  <si>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</si>
  <si>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</si>
  <si>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</si>
  <si>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</si>
  <si>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</si>
  <si>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</si>
  <si>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</si>
  <si>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</si>
  <si>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</si>
  <si>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</si>
  <si>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</si>
  <si>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</si>
  <si>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</si>
  <si>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</si>
  <si>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</si>
  <si>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</si>
  <si>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</si>
  <si>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</si>
  <si>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</si>
  <si>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</si>
  <si>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</si>
  <si>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</si>
  <si>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</si>
  <si>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</si>
  <si>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</si>
  <si>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</si>
  <si>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</si>
  <si>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</si>
  <si>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</si>
  <si>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</si>
  <si>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</si>
  <si>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</si>
  <si>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</si>
  <si>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</si>
  <si>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</si>
  <si>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</si>
  <si>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</si>
  <si>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</si>
  <si>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</si>
  <si>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</si>
  <si>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</si>
  <si>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</si>
  <si>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</si>
  <si>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</si>
  <si>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</si>
  <si>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</si>
  <si>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</si>
  <si>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</si>
  <si>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</si>
  <si>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</si>
  <si>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</si>
  <si>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</si>
  <si>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</si>
  <si>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</si>
  <si>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</si>
  <si>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</si>
  <si>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</si>
  <si>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</si>
  <si>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</si>
  <si>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</si>
  <si>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</si>
  <si>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</si>
  <si>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</si>
  <si>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</si>
  <si>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</si>
  <si>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</si>
  <si>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</si>
  <si>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</si>
  <si>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</si>
  <si>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</si>
  <si>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</si>
  <si>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</si>
  <si>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</si>
  <si>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</si>
  <si>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</si>
  <si>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</si>
  <si>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</si>
  <si>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</si>
  <si>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</si>
  <si>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</si>
  <si>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</si>
  <si>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</si>
  <si>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</si>
  <si>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</si>
  <si>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</si>
  <si>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</si>
  <si>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</si>
  <si>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</si>
  <si>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</si>
  <si>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</si>
  <si>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</si>
  <si>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</si>
  <si>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</si>
  <si>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</si>
  <si>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</si>
  <si>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</si>
  <si>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</si>
  <si>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</si>
  <si>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</si>
  <si>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</si>
  <si>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</si>
  <si>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</si>
  <si>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</si>
  <si>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</si>
  <si>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</si>
  <si>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</si>
  <si>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>Strumenti Aprilia</t>
  </si>
  <si>
    <t xml:space="preserve">Crediti Commerciali </t>
  </si>
  <si>
    <t>Altri crediti</t>
  </si>
  <si>
    <t>31 dicembre 2008</t>
  </si>
  <si>
    <t>Ammortamento di immobili, impianti e macchinari</t>
  </si>
  <si>
    <t>Utile (perdita) del periodo</t>
  </si>
  <si>
    <t>Al 31 dicembre 2008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</si>
  <si>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</si>
  <si>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</si>
  <si>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</si>
  <si>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</si>
  <si>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</si>
  <si>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</si>
  <si>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</si>
  <si>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</si>
  <si>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</si>
  <si>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Obbligazioni</t>
  </si>
  <si>
    <t>Situazione Patrimoniale - finanziaria consolidata</t>
  </si>
  <si>
    <t>Posizione finanziaria netta consolidata / (Indebitamento finanziario netto)</t>
  </si>
  <si>
    <t>CONTO ECONOMICO CONSOLIDATO</t>
  </si>
  <si>
    <t>31 dicembre 2009</t>
  </si>
  <si>
    <t>Al 31 dicembre 2009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</si>
  <si>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</si>
  <si>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</si>
  <si>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</si>
  <si>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</si>
  <si>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 xml:space="preserve">Importi in €/000 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</si>
  <si>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</si>
  <si>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</si>
  <si>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</si>
  <si>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</si>
  <si>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</si>
  <si>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</si>
  <si>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</si>
  <si>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</si>
  <si>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</si>
  <si>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</si>
  <si>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</si>
  <si>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</si>
  <si>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</si>
  <si>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</si>
  <si>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</si>
  <si>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</si>
  <si>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</si>
  <si>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</si>
  <si>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</si>
  <si>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</si>
  <si>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</si>
  <si>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</si>
  <si>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</si>
  <si>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</si>
  <si>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</si>
  <si>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</si>
  <si>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Penale rimborso anticipato prestito obbligazionario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</si>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</sst>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6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8" xfId="0" applyFont="1" applyBorder="1" applyAlignment="1" quotePrefix="1">
      <alignment horizontal="center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178" fontId="43" fillId="0" borderId="0" xfId="0" applyNumberFormat="1" applyFont="1" applyAlignment="1">
      <alignment horizontal="right"/>
    </xf>
    <xf numFmtId="0" fontId="43" fillId="0" borderId="0" xfId="0" applyFont="1" applyFill="1" applyAlignment="1">
      <alignment/>
    </xf>
    <xf numFmtId="178" fontId="43" fillId="0" borderId="0" xfId="0" applyNumberFormat="1" applyFont="1" applyFill="1" applyAlignment="1">
      <alignment horizontal="right"/>
    </xf>
    <xf numFmtId="0" fontId="45" fillId="0" borderId="18" xfId="0" applyFont="1" applyBorder="1" applyAlignment="1">
      <alignment/>
    </xf>
    <xf numFmtId="178" fontId="43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6" t="s">
        <v>138</v>
      </c>
      <c r="B4" s="387"/>
      <c r="C4" s="387"/>
      <c r="D4" s="387"/>
      <c r="E4" s="387"/>
      <c r="F4" s="387"/>
      <c r="G4" s="38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6" t="s">
        <v>138</v>
      </c>
      <c r="B37" s="387"/>
      <c r="C37" s="387"/>
      <c r="D37" s="387"/>
      <c r="E37" s="387"/>
      <c r="F37" s="387"/>
      <c r="G37" s="38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6.7109375" style="331" customWidth="1"/>
    <col min="2" max="3" width="17.8515625" style="360" customWidth="1"/>
    <col min="4" max="4" width="12.00390625" style="331" customWidth="1"/>
    <col min="5" max="16384" width="9.140625" style="331" customWidth="1"/>
  </cols>
  <sheetData>
    <row r="1" spans="1:4" s="318" customFormat="1" ht="12.75">
      <c r="A1" s="348" t="s">
        <v>344</v>
      </c>
      <c r="B1" s="349"/>
      <c r="C1" s="349"/>
      <c r="D1" s="350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5.75" customHeight="1">
      <c r="A3" s="383" t="s">
        <v>315</v>
      </c>
      <c r="B3" s="329" t="s">
        <v>347</v>
      </c>
      <c r="C3" s="329" t="s">
        <v>330</v>
      </c>
      <c r="D3" s="330" t="s">
        <v>285</v>
      </c>
      <c r="E3" s="351"/>
    </row>
    <row r="4" spans="1:5" ht="9.75" customHeight="1">
      <c r="A4" s="352"/>
      <c r="B4" s="353"/>
      <c r="C4" s="353"/>
      <c r="D4" s="354"/>
      <c r="E4" s="351"/>
    </row>
    <row r="5" spans="1:5" ht="12.75">
      <c r="A5" s="332" t="s">
        <v>20</v>
      </c>
      <c r="B5" s="355"/>
      <c r="C5" s="355"/>
      <c r="D5" s="356"/>
      <c r="E5" s="351"/>
    </row>
    <row r="6" spans="1:5" ht="12.75">
      <c r="A6" s="332"/>
      <c r="B6" s="355"/>
      <c r="C6" s="355"/>
      <c r="D6" s="356"/>
      <c r="E6" s="351"/>
    </row>
    <row r="7" spans="1:5" ht="12.75">
      <c r="A7" s="332" t="s">
        <v>299</v>
      </c>
      <c r="B7" s="355"/>
      <c r="C7" s="355"/>
      <c r="D7" s="356"/>
      <c r="E7" s="351"/>
    </row>
    <row r="8" spans="1:4" ht="12.75">
      <c r="A8" s="357" t="s">
        <v>261</v>
      </c>
      <c r="B8" s="331">
        <v>641254</v>
      </c>
      <c r="C8" s="331">
        <v>648234</v>
      </c>
      <c r="D8" s="331">
        <f aca="true" t="shared" si="0" ref="D8:D18">+B8-C8</f>
        <v>-6980</v>
      </c>
    </row>
    <row r="9" spans="1:4" ht="12.75">
      <c r="A9" s="357" t="s">
        <v>295</v>
      </c>
      <c r="B9" s="331">
        <v>250415</v>
      </c>
      <c r="C9" s="331">
        <v>250354</v>
      </c>
      <c r="D9" s="331">
        <f t="shared" si="0"/>
        <v>61</v>
      </c>
    </row>
    <row r="10" spans="1:4" ht="12.75">
      <c r="A10" s="357" t="s">
        <v>262</v>
      </c>
      <c r="B10" s="331"/>
      <c r="C10" s="331"/>
      <c r="D10" s="331">
        <f t="shared" si="0"/>
        <v>0</v>
      </c>
    </row>
    <row r="11" spans="1:4" ht="12.75">
      <c r="A11" s="357" t="s">
        <v>263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57" t="s">
        <v>265</v>
      </c>
      <c r="B12" s="331">
        <f>177+166</f>
        <v>343</v>
      </c>
      <c r="C12" s="331">
        <f>194+165</f>
        <v>359</v>
      </c>
      <c r="D12" s="331">
        <f t="shared" si="0"/>
        <v>-16</v>
      </c>
    </row>
    <row r="13" spans="1:4" ht="12.75">
      <c r="A13" s="379" t="s">
        <v>325</v>
      </c>
      <c r="B13" s="380">
        <v>9</v>
      </c>
      <c r="C13" s="380"/>
      <c r="D13" s="380">
        <f>+B13-C13</f>
        <v>9</v>
      </c>
    </row>
    <row r="14" spans="1:4" ht="12.75">
      <c r="A14" s="357" t="s">
        <v>296</v>
      </c>
      <c r="B14" s="331">
        <v>4990</v>
      </c>
      <c r="C14" s="331">
        <v>8166</v>
      </c>
      <c r="D14" s="331">
        <f t="shared" si="0"/>
        <v>-3176</v>
      </c>
    </row>
    <row r="15" spans="1:4" ht="12.75">
      <c r="A15" s="357" t="s">
        <v>297</v>
      </c>
      <c r="B15" s="331">
        <f>45855+607</f>
        <v>46462</v>
      </c>
      <c r="C15" s="331">
        <f>35467+760</f>
        <v>36227</v>
      </c>
      <c r="D15" s="331">
        <f t="shared" si="0"/>
        <v>10235</v>
      </c>
    </row>
    <row r="16" spans="1:4" ht="12.75">
      <c r="A16" s="357" t="s">
        <v>328</v>
      </c>
      <c r="B16" s="331"/>
      <c r="C16" s="331">
        <v>0</v>
      </c>
      <c r="D16" s="331">
        <f>+B16-C16</f>
        <v>0</v>
      </c>
    </row>
    <row r="17" spans="1:4" ht="12.75">
      <c r="A17" s="357" t="s">
        <v>329</v>
      </c>
      <c r="B17" s="331">
        <v>12914</v>
      </c>
      <c r="C17" s="331">
        <v>12587</v>
      </c>
      <c r="D17" s="331">
        <f t="shared" si="0"/>
        <v>327</v>
      </c>
    </row>
    <row r="18" spans="1:4" ht="12.75">
      <c r="A18" s="379" t="s">
        <v>325</v>
      </c>
      <c r="B18" s="380">
        <v>459</v>
      </c>
      <c r="C18" s="380">
        <v>799</v>
      </c>
      <c r="D18" s="380">
        <f t="shared" si="0"/>
        <v>-340</v>
      </c>
    </row>
    <row r="19" spans="1:4" ht="12.75">
      <c r="A19" s="358" t="s">
        <v>264</v>
      </c>
      <c r="B19" s="358">
        <f>SUM(B8:B17)-B13</f>
        <v>956617</v>
      </c>
      <c r="C19" s="358">
        <f>SUM(C8:C17)-C13</f>
        <v>956166</v>
      </c>
      <c r="D19" s="358">
        <f>SUM(D8:D17)-D13</f>
        <v>451</v>
      </c>
    </row>
    <row r="20" spans="2:3" ht="11.25" customHeight="1">
      <c r="B20" s="331"/>
      <c r="C20" s="331"/>
    </row>
    <row r="21" spans="1:4" ht="12.75">
      <c r="A21" s="358" t="s">
        <v>298</v>
      </c>
      <c r="B21" s="335"/>
      <c r="C21" s="335"/>
      <c r="D21" s="335">
        <f>+B21-C21</f>
        <v>0</v>
      </c>
    </row>
    <row r="22" spans="2:3" ht="9.75" customHeight="1">
      <c r="B22" s="331"/>
      <c r="C22" s="331"/>
    </row>
    <row r="23" spans="1:3" ht="13.5" customHeight="1">
      <c r="A23" s="332" t="s">
        <v>300</v>
      </c>
      <c r="B23" s="331"/>
      <c r="C23" s="331"/>
    </row>
    <row r="24" spans="1:4" ht="12.75">
      <c r="A24" s="357" t="s">
        <v>328</v>
      </c>
      <c r="B24" s="331">
        <v>103164</v>
      </c>
      <c r="C24" s="331">
        <v>90278</v>
      </c>
      <c r="D24" s="331">
        <f aca="true" t="shared" si="1" ref="D24:D33">+B24-C24</f>
        <v>12886</v>
      </c>
    </row>
    <row r="25" spans="1:4" ht="12.75">
      <c r="A25" s="379" t="s">
        <v>325</v>
      </c>
      <c r="B25" s="380">
        <v>477</v>
      </c>
      <c r="C25" s="380">
        <v>460</v>
      </c>
      <c r="D25" s="380">
        <f t="shared" si="1"/>
        <v>17</v>
      </c>
    </row>
    <row r="26" spans="1:4" ht="12.75">
      <c r="A26" s="357" t="s">
        <v>329</v>
      </c>
      <c r="B26" s="331">
        <v>24198</v>
      </c>
      <c r="C26" s="331">
        <v>21380</v>
      </c>
      <c r="D26" s="331">
        <f>+B26-C26</f>
        <v>2818</v>
      </c>
    </row>
    <row r="27" spans="1:4" ht="12.75">
      <c r="A27" s="379" t="s">
        <v>325</v>
      </c>
      <c r="B27" s="380">
        <f>3132+934</f>
        <v>4066</v>
      </c>
      <c r="C27" s="380">
        <f>1168+793</f>
        <v>1961</v>
      </c>
      <c r="D27" s="380">
        <f>+B27-C27</f>
        <v>2105</v>
      </c>
    </row>
    <row r="28" spans="1:4" ht="12.75">
      <c r="A28" s="357" t="s">
        <v>286</v>
      </c>
      <c r="B28" s="331">
        <v>23979</v>
      </c>
      <c r="C28" s="331">
        <v>27772</v>
      </c>
      <c r="D28" s="331">
        <f t="shared" si="1"/>
        <v>-3793</v>
      </c>
    </row>
    <row r="29" spans="1:4" ht="12.75">
      <c r="A29" s="357" t="s">
        <v>60</v>
      </c>
      <c r="B29" s="331">
        <v>252496</v>
      </c>
      <c r="C29" s="331">
        <v>257961</v>
      </c>
      <c r="D29" s="331">
        <f t="shared" si="1"/>
        <v>-5465</v>
      </c>
    </row>
    <row r="30" spans="1:4" ht="15.75" customHeight="1">
      <c r="A30" s="357" t="s">
        <v>265</v>
      </c>
      <c r="B30" s="331">
        <v>4127</v>
      </c>
      <c r="C30" s="331">
        <f>4182+1605</f>
        <v>5787</v>
      </c>
      <c r="D30" s="331">
        <f t="shared" si="1"/>
        <v>-1660</v>
      </c>
    </row>
    <row r="31" spans="1:4" ht="15.75" customHeight="1">
      <c r="A31" s="379" t="s">
        <v>325</v>
      </c>
      <c r="B31" s="380"/>
      <c r="C31" s="380">
        <v>45</v>
      </c>
      <c r="D31" s="380">
        <f t="shared" si="1"/>
        <v>-45</v>
      </c>
    </row>
    <row r="32" spans="1:4" ht="12.75">
      <c r="A32" s="359" t="s">
        <v>266</v>
      </c>
      <c r="B32" s="331">
        <v>200239</v>
      </c>
      <c r="C32" s="331">
        <f>42653-2668</f>
        <v>39985</v>
      </c>
      <c r="D32" s="331">
        <f t="shared" si="1"/>
        <v>160254</v>
      </c>
    </row>
    <row r="33" spans="1:4" ht="12.75">
      <c r="A33" s="335" t="s">
        <v>267</v>
      </c>
      <c r="B33" s="335">
        <f>SUM(B24:B32)-B25-B31-B27</f>
        <v>608203</v>
      </c>
      <c r="C33" s="335">
        <f>SUM(C24:C32)-C25-C31-C27</f>
        <v>443163</v>
      </c>
      <c r="D33" s="335">
        <f t="shared" si="1"/>
        <v>165040</v>
      </c>
    </row>
    <row r="34" spans="2:3" ht="10.5" customHeight="1">
      <c r="B34" s="331"/>
      <c r="C34" s="331"/>
    </row>
    <row r="35" spans="1:4" ht="13.5" thickBot="1">
      <c r="A35" s="346" t="s">
        <v>320</v>
      </c>
      <c r="B35" s="346">
        <f>+B33+B19</f>
        <v>1564820</v>
      </c>
      <c r="C35" s="346">
        <f>+C33+C19</f>
        <v>1399329</v>
      </c>
      <c r="D35" s="346">
        <f>+B35-C35</f>
        <v>165491</v>
      </c>
    </row>
    <row r="36" spans="2:3" ht="8.25" customHeight="1" thickTop="1">
      <c r="B36" s="331"/>
      <c r="C36" s="331"/>
    </row>
    <row r="37" spans="2:3" ht="12.75">
      <c r="B37" s="331"/>
      <c r="C37" s="331"/>
    </row>
    <row r="38" spans="1:4" ht="12.75">
      <c r="A38" s="347" t="s">
        <v>317</v>
      </c>
      <c r="B38" s="347">
        <f>+B35-'SP PAS IAS '!B32</f>
        <v>0</v>
      </c>
      <c r="C38" s="347">
        <f>+C35-'SP PAS IAS '!C32</f>
        <v>0</v>
      </c>
      <c r="D38" s="347">
        <f>+D35-'SP PAS IAS '!D32</f>
        <v>0</v>
      </c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4" ht="12.75">
      <c r="B137" s="331"/>
      <c r="C137" s="331"/>
      <c r="D137" s="331" t="e">
        <f>+D135+D132+D99+#REF!+D89+#REF!</f>
        <v>#REF!</v>
      </c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48" t="s">
        <v>344</v>
      </c>
      <c r="B1" s="324"/>
      <c r="C1" s="324"/>
      <c r="D1" s="325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2.75">
      <c r="A3" s="383" t="s">
        <v>315</v>
      </c>
      <c r="B3" s="329" t="str">
        <f>+'SP ATT IAS'!B3</f>
        <v>31 dicembre 2009</v>
      </c>
      <c r="C3" s="329" t="str">
        <f>+'SP ATT IAS'!C3</f>
        <v>31 dicembre 2008</v>
      </c>
      <c r="D3" s="330" t="s">
        <v>285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32" t="s">
        <v>318</v>
      </c>
      <c r="B5" s="331"/>
      <c r="C5" s="331"/>
      <c r="D5" s="331"/>
    </row>
    <row r="6" spans="1:4" ht="8.25" customHeight="1">
      <c r="A6" s="331"/>
      <c r="B6" s="331"/>
      <c r="C6" s="331"/>
      <c r="D6" s="331"/>
    </row>
    <row r="7" spans="1:4" ht="16.5" customHeight="1">
      <c r="A7" s="332" t="s">
        <v>93</v>
      </c>
      <c r="B7" s="331"/>
      <c r="C7" s="331"/>
      <c r="D7" s="331"/>
    </row>
    <row r="8" spans="1:6" ht="25.5">
      <c r="A8" s="333" t="s">
        <v>301</v>
      </c>
      <c r="B8" s="331">
        <v>421661</v>
      </c>
      <c r="C8" s="331">
        <v>396767</v>
      </c>
      <c r="D8" s="331">
        <f>+B8-C8</f>
        <v>24894</v>
      </c>
      <c r="F8" s="331"/>
    </row>
    <row r="9" spans="1:6" ht="25.5">
      <c r="A9" s="333" t="s">
        <v>302</v>
      </c>
      <c r="B9" s="331">
        <v>2141</v>
      </c>
      <c r="C9" s="331">
        <v>1454</v>
      </c>
      <c r="D9" s="331">
        <f>+B9-C9</f>
        <v>687</v>
      </c>
      <c r="F9" s="331"/>
    </row>
    <row r="10" spans="1:4" ht="12.75">
      <c r="A10" s="334" t="s">
        <v>303</v>
      </c>
      <c r="B10" s="335">
        <f>+B8+B9</f>
        <v>423802</v>
      </c>
      <c r="C10" s="335">
        <f>+C8+C9</f>
        <v>398221</v>
      </c>
      <c r="D10" s="335">
        <f>+B10-C10</f>
        <v>25581</v>
      </c>
    </row>
    <row r="11" spans="1:4" ht="8.25" customHeight="1">
      <c r="A11" s="332"/>
      <c r="B11" s="336"/>
      <c r="C11" s="336"/>
      <c r="D11" s="336"/>
    </row>
    <row r="12" spans="1:4" ht="14.25" customHeight="1">
      <c r="A12" s="332" t="s">
        <v>304</v>
      </c>
      <c r="B12" s="336"/>
      <c r="C12" s="336"/>
      <c r="D12" s="336"/>
    </row>
    <row r="13" spans="1:6" ht="12.75">
      <c r="A13" s="337" t="s">
        <v>309</v>
      </c>
      <c r="B13" s="338">
        <v>443164</v>
      </c>
      <c r="C13" s="338">
        <v>264789</v>
      </c>
      <c r="D13" s="338">
        <f aca="true" t="shared" si="0" ref="D13:D19">+B13-C13</f>
        <v>178375</v>
      </c>
      <c r="F13" s="338"/>
    </row>
    <row r="14" spans="1:4" s="331" customFormat="1" ht="12.75">
      <c r="A14" s="379" t="s">
        <v>325</v>
      </c>
      <c r="B14" s="380">
        <v>16000</v>
      </c>
      <c r="C14" s="380"/>
      <c r="D14" s="380">
        <f t="shared" si="0"/>
        <v>16000</v>
      </c>
    </row>
    <row r="15" spans="1:4" ht="12.75">
      <c r="A15" s="339" t="s">
        <v>305</v>
      </c>
      <c r="B15" s="373">
        <v>61859</v>
      </c>
      <c r="C15" s="373">
        <v>64160</v>
      </c>
      <c r="D15" s="338">
        <f t="shared" si="0"/>
        <v>-2301</v>
      </c>
    </row>
    <row r="16" spans="1:4" ht="12.75">
      <c r="A16" s="337" t="s">
        <v>306</v>
      </c>
      <c r="B16" s="338">
        <v>22965</v>
      </c>
      <c r="C16" s="338">
        <v>21678</v>
      </c>
      <c r="D16" s="338">
        <f t="shared" si="0"/>
        <v>1287</v>
      </c>
    </row>
    <row r="17" spans="1:4" ht="12.75">
      <c r="A17" s="344" t="s">
        <v>310</v>
      </c>
      <c r="B17" s="331"/>
      <c r="C17" s="331">
        <v>166</v>
      </c>
      <c r="D17" s="331">
        <f t="shared" si="0"/>
        <v>-166</v>
      </c>
    </row>
    <row r="18" spans="1:4" ht="12.75">
      <c r="A18" s="339" t="s">
        <v>326</v>
      </c>
      <c r="B18" s="338">
        <f>1003+5482</f>
        <v>6485</v>
      </c>
      <c r="C18" s="338">
        <f>4963+1002</f>
        <v>5965</v>
      </c>
      <c r="D18" s="338">
        <f>+B18-C18</f>
        <v>520</v>
      </c>
    </row>
    <row r="19" spans="1:4" ht="12.75">
      <c r="A19" s="337" t="s">
        <v>307</v>
      </c>
      <c r="B19" s="338">
        <f>29644+50</f>
        <v>29694</v>
      </c>
      <c r="C19" s="338">
        <f>31759+36</f>
        <v>31795</v>
      </c>
      <c r="D19" s="338">
        <f t="shared" si="0"/>
        <v>-2101</v>
      </c>
    </row>
    <row r="20" spans="1:4" ht="12.75">
      <c r="A20" s="340" t="s">
        <v>268</v>
      </c>
      <c r="B20" s="335">
        <f>SUM(B13:B19)-B14</f>
        <v>564167</v>
      </c>
      <c r="C20" s="335">
        <f>SUM(C13:C19)-C14</f>
        <v>388553</v>
      </c>
      <c r="D20" s="335">
        <f>SUM(D13:D19)-D14</f>
        <v>175614</v>
      </c>
    </row>
    <row r="21" spans="1:4" ht="7.5" customHeight="1">
      <c r="A21" s="341"/>
      <c r="B21" s="342"/>
      <c r="C21" s="342"/>
      <c r="D21" s="342"/>
    </row>
    <row r="22" spans="1:4" ht="14.25" customHeight="1">
      <c r="A22" s="332" t="s">
        <v>312</v>
      </c>
      <c r="B22" s="342"/>
      <c r="C22" s="342"/>
      <c r="D22" s="342"/>
    </row>
    <row r="23" spans="1:6" ht="12.75">
      <c r="A23" s="343" t="s">
        <v>308</v>
      </c>
      <c r="B23" s="331">
        <v>113178</v>
      </c>
      <c r="C23" s="331">
        <v>140691</v>
      </c>
      <c r="D23" s="331">
        <f aca="true" t="shared" si="1" ref="D23:D30">+B23-C23</f>
        <v>-27513</v>
      </c>
      <c r="F23" s="331"/>
    </row>
    <row r="24" spans="1:4" ht="12.75">
      <c r="A24" s="344" t="s">
        <v>269</v>
      </c>
      <c r="B24" s="331">
        <v>345987</v>
      </c>
      <c r="C24" s="331">
        <v>362224</v>
      </c>
      <c r="D24" s="331">
        <f t="shared" si="1"/>
        <v>-16237</v>
      </c>
    </row>
    <row r="25" spans="1:4" s="331" customFormat="1" ht="12.75">
      <c r="A25" s="379" t="s">
        <v>325</v>
      </c>
      <c r="B25" s="380">
        <v>13242</v>
      </c>
      <c r="C25" s="380">
        <v>8712</v>
      </c>
      <c r="D25" s="380">
        <f t="shared" si="1"/>
        <v>4530</v>
      </c>
    </row>
    <row r="26" spans="1:4" ht="12.75">
      <c r="A26" s="344" t="s">
        <v>310</v>
      </c>
      <c r="B26" s="331">
        <v>18952</v>
      </c>
      <c r="C26" s="331">
        <v>19065</v>
      </c>
      <c r="D26" s="331">
        <f t="shared" si="1"/>
        <v>-113</v>
      </c>
    </row>
    <row r="27" spans="1:4" ht="12.75">
      <c r="A27" s="344" t="s">
        <v>311</v>
      </c>
      <c r="B27" s="331">
        <f>10120+69447</f>
        <v>79567</v>
      </c>
      <c r="C27" s="331">
        <f>9205+61472</f>
        <v>70677</v>
      </c>
      <c r="D27" s="331">
        <f t="shared" si="1"/>
        <v>8890</v>
      </c>
    </row>
    <row r="28" spans="1:4" s="331" customFormat="1" ht="12.75">
      <c r="A28" s="379" t="s">
        <v>325</v>
      </c>
      <c r="B28" s="380">
        <v>607</v>
      </c>
      <c r="C28" s="380">
        <v>600</v>
      </c>
      <c r="D28" s="380">
        <f>+B28-C28</f>
        <v>7</v>
      </c>
    </row>
    <row r="29" spans="1:4" ht="12.75">
      <c r="A29" s="343" t="s">
        <v>270</v>
      </c>
      <c r="B29" s="331">
        <v>19167</v>
      </c>
      <c r="C29" s="331">
        <v>19898</v>
      </c>
      <c r="D29" s="331">
        <f t="shared" si="1"/>
        <v>-731</v>
      </c>
    </row>
    <row r="30" spans="1:4" ht="12.75">
      <c r="A30" s="345" t="s">
        <v>271</v>
      </c>
      <c r="B30" s="335">
        <f>SUM(B23:B29)-B25-B28</f>
        <v>576851</v>
      </c>
      <c r="C30" s="335">
        <f>SUM(C23:C29)-C25-C28</f>
        <v>612555</v>
      </c>
      <c r="D30" s="335">
        <f t="shared" si="1"/>
        <v>-35704</v>
      </c>
    </row>
    <row r="31" spans="1:4" ht="7.5" customHeight="1">
      <c r="A31" s="331"/>
      <c r="B31" s="331"/>
      <c r="C31" s="331"/>
      <c r="D31" s="331"/>
    </row>
    <row r="32" spans="1:4" ht="13.5" thickBot="1">
      <c r="A32" s="346" t="s">
        <v>319</v>
      </c>
      <c r="B32" s="346">
        <f>+B30+B20+B10</f>
        <v>1564820</v>
      </c>
      <c r="C32" s="346">
        <f>+C30+C20+C10</f>
        <v>1399329</v>
      </c>
      <c r="D32" s="346">
        <f>+B32-C32</f>
        <v>165491</v>
      </c>
    </row>
    <row r="33" spans="1:4" ht="13.5" thickTop="1">
      <c r="A33" s="331"/>
      <c r="B33" s="331"/>
      <c r="C33" s="331"/>
      <c r="D33" s="331"/>
    </row>
    <row r="34" spans="1:4" ht="12.75">
      <c r="A34" s="331"/>
      <c r="B34" s="331"/>
      <c r="C34" s="331"/>
      <c r="D34" s="331"/>
    </row>
    <row r="35" spans="1:4" ht="12.75">
      <c r="A35" s="347" t="s">
        <v>317</v>
      </c>
      <c r="B35" s="347">
        <f>+B32-'SP ATT IAS'!B35</f>
        <v>0</v>
      </c>
      <c r="C35" s="347">
        <f>+C32-'SP ATT IAS'!C35</f>
        <v>0</v>
      </c>
      <c r="D35" s="347">
        <f>+D32-'SP ATT IAS'!D35</f>
        <v>0</v>
      </c>
    </row>
    <row r="36" spans="2:3" ht="15">
      <c r="B36" s="323"/>
      <c r="C36" s="323"/>
    </row>
    <row r="37" spans="1:3" ht="15">
      <c r="A37" s="331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1.8515625" style="0" customWidth="1"/>
    <col min="2" max="2" width="15.8515625" style="0" customWidth="1"/>
    <col min="3" max="3" width="13.8515625" style="0" customWidth="1"/>
    <col min="4" max="4" width="11.8515625" style="0" customWidth="1"/>
  </cols>
  <sheetData>
    <row r="1" ht="12.75">
      <c r="A1" s="332" t="s">
        <v>345</v>
      </c>
    </row>
    <row r="2" spans="1:4" ht="27" customHeight="1">
      <c r="A2" s="383" t="s">
        <v>315</v>
      </c>
      <c r="B2" s="377" t="s">
        <v>348</v>
      </c>
      <c r="C2" s="377" t="s">
        <v>333</v>
      </c>
      <c r="D2" s="363" t="s">
        <v>285</v>
      </c>
    </row>
    <row r="4" spans="1:4" ht="12.75">
      <c r="A4" s="9" t="s">
        <v>334</v>
      </c>
      <c r="B4" s="342">
        <v>200239</v>
      </c>
      <c r="C4" s="342">
        <v>39985</v>
      </c>
      <c r="D4" s="342">
        <f>+B4-C4</f>
        <v>160254</v>
      </c>
    </row>
    <row r="5" spans="2:4" ht="12.75">
      <c r="B5" s="331"/>
      <c r="C5" s="331"/>
      <c r="D5" s="331"/>
    </row>
    <row r="6" spans="1:4" ht="12.75">
      <c r="A6" t="s">
        <v>335</v>
      </c>
      <c r="B6" s="331"/>
      <c r="C6" s="331">
        <v>4137</v>
      </c>
      <c r="D6" s="331">
        <f>+B6-C6</f>
        <v>-4137</v>
      </c>
    </row>
    <row r="7" spans="1:4" ht="12.75">
      <c r="A7" t="s">
        <v>336</v>
      </c>
      <c r="B7" s="331"/>
      <c r="C7" s="331">
        <v>45</v>
      </c>
      <c r="D7" s="331">
        <f>+B7-C7</f>
        <v>-45</v>
      </c>
    </row>
    <row r="8" spans="1:4" ht="12.75">
      <c r="A8" t="s">
        <v>324</v>
      </c>
      <c r="B8" s="331">
        <f>13234-9107</f>
        <v>4127</v>
      </c>
      <c r="C8" s="331">
        <v>1605</v>
      </c>
      <c r="D8" s="331">
        <f>+B8-C8</f>
        <v>2522</v>
      </c>
    </row>
    <row r="9" spans="1:4" ht="12.75">
      <c r="A9" s="9" t="s">
        <v>337</v>
      </c>
      <c r="B9" s="342">
        <f>SUM(B6:B8)</f>
        <v>4127</v>
      </c>
      <c r="C9" s="342">
        <f>SUM(C6:C8)</f>
        <v>5787</v>
      </c>
      <c r="D9" s="342">
        <f>SUM(D6:D8)</f>
        <v>-1660</v>
      </c>
    </row>
    <row r="10" spans="2:4" ht="12.75">
      <c r="B10" s="331"/>
      <c r="C10" s="331"/>
      <c r="D10" s="331"/>
    </row>
    <row r="11" spans="1:4" ht="12.75">
      <c r="A11" t="s">
        <v>338</v>
      </c>
      <c r="B11" s="331">
        <v>-24473</v>
      </c>
      <c r="C11" s="331">
        <v>-66378</v>
      </c>
      <c r="D11" s="331">
        <f aca="true" t="shared" si="0" ref="D11:D17">+B11-C11</f>
        <v>41905</v>
      </c>
    </row>
    <row r="12" spans="1:4" ht="12.75">
      <c r="A12" t="s">
        <v>343</v>
      </c>
      <c r="B12" s="331"/>
      <c r="C12" s="331"/>
      <c r="D12" s="331">
        <f>+B12-C12</f>
        <v>0</v>
      </c>
    </row>
    <row r="13" spans="1:4" ht="12.75">
      <c r="A13" t="s">
        <v>339</v>
      </c>
      <c r="B13" s="331">
        <v>-58812</v>
      </c>
      <c r="C13" s="331">
        <v>-57734</v>
      </c>
      <c r="D13" s="331">
        <f t="shared" si="0"/>
        <v>-1078</v>
      </c>
    </row>
    <row r="14" spans="1:4" ht="12.75">
      <c r="A14" t="s">
        <v>323</v>
      </c>
      <c r="B14" s="331">
        <v>-26599</v>
      </c>
      <c r="C14" s="331">
        <v>-13020</v>
      </c>
      <c r="D14" s="331">
        <f t="shared" si="0"/>
        <v>-13579</v>
      </c>
    </row>
    <row r="15" spans="1:4" ht="12.75">
      <c r="A15" t="s">
        <v>321</v>
      </c>
      <c r="B15" s="331">
        <v>-758</v>
      </c>
      <c r="C15" s="331">
        <v>-727</v>
      </c>
      <c r="D15" s="331">
        <f t="shared" si="0"/>
        <v>-31</v>
      </c>
    </row>
    <row r="16" spans="1:4" ht="12.75">
      <c r="A16" t="s">
        <v>340</v>
      </c>
      <c r="B16" s="331">
        <v>-2536</v>
      </c>
      <c r="C16" s="331">
        <v>-2569</v>
      </c>
      <c r="D16" s="331">
        <f t="shared" si="0"/>
        <v>33</v>
      </c>
    </row>
    <row r="17" spans="1:4" ht="12.75">
      <c r="A17" t="s">
        <v>327</v>
      </c>
      <c r="B17" s="331"/>
      <c r="C17" s="331">
        <v>-263</v>
      </c>
      <c r="D17" s="331">
        <f t="shared" si="0"/>
        <v>263</v>
      </c>
    </row>
    <row r="18" spans="1:4" ht="12.75">
      <c r="A18" s="9" t="s">
        <v>349</v>
      </c>
      <c r="B18" s="342">
        <f>SUM(B11:B17)</f>
        <v>-113178</v>
      </c>
      <c r="C18" s="342">
        <f>SUM(C11:C17)</f>
        <v>-140691</v>
      </c>
      <c r="D18" s="342">
        <f>SUM(D11:D17)</f>
        <v>27513</v>
      </c>
    </row>
    <row r="19" spans="2:4" ht="12.75">
      <c r="B19" s="331"/>
      <c r="C19" s="331"/>
      <c r="D19" s="331"/>
    </row>
    <row r="20" spans="1:4" ht="12.75">
      <c r="A20" s="9" t="s">
        <v>350</v>
      </c>
      <c r="B20" s="342">
        <f>+B18+B9+B4</f>
        <v>91188</v>
      </c>
      <c r="C20" s="342">
        <f>+C18+C9+C4</f>
        <v>-94919</v>
      </c>
      <c r="D20" s="342">
        <f>+D18+D9+D4</f>
        <v>186107</v>
      </c>
    </row>
    <row r="21" spans="2:4" ht="12.75">
      <c r="B21" s="331"/>
      <c r="C21" s="331"/>
      <c r="D21" s="331"/>
    </row>
    <row r="22" spans="1:4" ht="12.75">
      <c r="A22" t="s">
        <v>341</v>
      </c>
      <c r="B22" s="331">
        <v>-289872</v>
      </c>
      <c r="C22" s="331">
        <v>-117056</v>
      </c>
      <c r="D22" s="331">
        <f>+B22-C22</f>
        <v>-172816</v>
      </c>
    </row>
    <row r="23" spans="1:4" ht="12.75">
      <c r="A23" t="s">
        <v>343</v>
      </c>
      <c r="B23" s="331">
        <v>-137665</v>
      </c>
      <c r="C23" s="331">
        <v>-120873</v>
      </c>
      <c r="D23" s="331">
        <f>+B23-C23</f>
        <v>-16792</v>
      </c>
    </row>
    <row r="24" spans="1:4" ht="12.75">
      <c r="A24" t="s">
        <v>321</v>
      </c>
      <c r="B24" s="331">
        <v>-8262</v>
      </c>
      <c r="C24" s="331">
        <v>-9019</v>
      </c>
      <c r="D24" s="331">
        <f>+B24-C24</f>
        <v>757</v>
      </c>
    </row>
    <row r="25" spans="1:4" ht="12.75">
      <c r="A25" t="s">
        <v>322</v>
      </c>
      <c r="B25" s="331">
        <v>-7365</v>
      </c>
      <c r="C25" s="331">
        <v>-8842</v>
      </c>
      <c r="D25" s="331">
        <f>+B25-C25</f>
        <v>1477</v>
      </c>
    </row>
    <row r="26" spans="1:4" ht="12.75">
      <c r="A26" t="s">
        <v>327</v>
      </c>
      <c r="B26" s="331"/>
      <c r="C26" s="331">
        <v>-8999</v>
      </c>
      <c r="D26" s="331">
        <f>+B26-C26</f>
        <v>8999</v>
      </c>
    </row>
    <row r="27" spans="2:4" ht="12.75">
      <c r="B27" s="331"/>
      <c r="C27" s="331"/>
      <c r="D27" s="331"/>
    </row>
    <row r="28" spans="1:4" ht="12.75">
      <c r="A28" s="9" t="s">
        <v>351</v>
      </c>
      <c r="B28" s="342">
        <f>SUM(B22:B27)</f>
        <v>-443164</v>
      </c>
      <c r="C28" s="342">
        <f>SUM(C22:C27)</f>
        <v>-264789</v>
      </c>
      <c r="D28" s="342">
        <f>SUM(D22:D27)</f>
        <v>-178375</v>
      </c>
    </row>
    <row r="29" spans="2:4" ht="13.5" thickBot="1">
      <c r="B29" s="381"/>
      <c r="C29" s="381"/>
      <c r="D29" s="381"/>
    </row>
    <row r="30" spans="1:4" ht="13.5" thickBot="1">
      <c r="A30" s="378" t="s">
        <v>342</v>
      </c>
      <c r="B30" s="382">
        <f>+B28+B20</f>
        <v>-351976</v>
      </c>
      <c r="C30" s="382">
        <f>+C28+C20</f>
        <v>-359708</v>
      </c>
      <c r="D30" s="382">
        <f>+D28+D20</f>
        <v>7732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7.8515625" style="331" customWidth="1"/>
    <col min="2" max="2" width="13.421875" style="360" customWidth="1"/>
    <col min="3" max="3" width="13.57421875" style="360" customWidth="1"/>
    <col min="4" max="4" width="13.57421875" style="331" customWidth="1"/>
    <col min="5" max="16384" width="9.140625" style="364" customWidth="1"/>
  </cols>
  <sheetData>
    <row r="1" spans="1:4" s="319" customFormat="1" ht="12.75">
      <c r="A1" s="361" t="s">
        <v>346</v>
      </c>
      <c r="B1" s="362"/>
      <c r="C1" s="362"/>
      <c r="D1" s="318"/>
    </row>
    <row r="2" spans="1:4" ht="12.75">
      <c r="A2" s="383" t="s">
        <v>315</v>
      </c>
      <c r="B2" s="376">
        <v>2009</v>
      </c>
      <c r="C2" s="376">
        <v>2008</v>
      </c>
      <c r="D2" s="363" t="s">
        <v>285</v>
      </c>
    </row>
    <row r="3" spans="1:4" ht="12.75">
      <c r="A3" s="365"/>
      <c r="B3" s="336"/>
      <c r="C3" s="336"/>
      <c r="D3" s="336"/>
    </row>
    <row r="4" spans="1:4" ht="12.75">
      <c r="A4" s="366" t="s">
        <v>272</v>
      </c>
      <c r="B4" s="342">
        <v>1486882</v>
      </c>
      <c r="C4" s="342">
        <v>1570060</v>
      </c>
      <c r="D4" s="342">
        <v>-83178</v>
      </c>
    </row>
    <row r="5" spans="1:4" ht="12.75">
      <c r="A5" s="379" t="s">
        <v>325</v>
      </c>
      <c r="B5" s="380">
        <v>7</v>
      </c>
      <c r="C5" s="380">
        <v>58</v>
      </c>
      <c r="D5" s="380">
        <v>-51</v>
      </c>
    </row>
    <row r="6" spans="1:4" ht="12.75">
      <c r="A6" s="366"/>
      <c r="B6" s="342"/>
      <c r="C6" s="342"/>
      <c r="D6" s="342"/>
    </row>
    <row r="7" spans="1:4" ht="12.75">
      <c r="A7" s="344" t="s">
        <v>274</v>
      </c>
      <c r="B7" s="331">
        <v>871653</v>
      </c>
      <c r="C7" s="331">
        <v>936603</v>
      </c>
      <c r="D7" s="331">
        <v>-64950</v>
      </c>
    </row>
    <row r="8" spans="1:4" ht="12.75">
      <c r="A8" s="379" t="s">
        <v>325</v>
      </c>
      <c r="B8" s="380">
        <v>38800</v>
      </c>
      <c r="C8" s="380">
        <v>43855</v>
      </c>
      <c r="D8" s="380">
        <v>-5055</v>
      </c>
    </row>
    <row r="9" spans="1:4" ht="12.75">
      <c r="A9" s="344" t="s">
        <v>275</v>
      </c>
      <c r="B9" s="331">
        <v>272065</v>
      </c>
      <c r="C9" s="331">
        <v>292920</v>
      </c>
      <c r="D9" s="331">
        <v>-20855</v>
      </c>
    </row>
    <row r="10" spans="1:4" ht="12.75">
      <c r="A10" s="379" t="s">
        <v>325</v>
      </c>
      <c r="B10" s="380">
        <v>3679</v>
      </c>
      <c r="C10" s="380">
        <v>1557</v>
      </c>
      <c r="D10" s="380">
        <v>2122</v>
      </c>
    </row>
    <row r="11" spans="1:4" ht="12.75">
      <c r="A11" s="344" t="s">
        <v>276</v>
      </c>
      <c r="B11" s="331">
        <v>242916</v>
      </c>
      <c r="C11" s="331">
        <v>250967</v>
      </c>
      <c r="D11" s="331">
        <v>-8051</v>
      </c>
    </row>
    <row r="12" spans="1:4" ht="12.75">
      <c r="A12" s="344" t="s">
        <v>331</v>
      </c>
      <c r="B12" s="331">
        <v>37148</v>
      </c>
      <c r="C12" s="331">
        <v>38073</v>
      </c>
      <c r="D12" s="331">
        <v>-925</v>
      </c>
    </row>
    <row r="13" spans="1:4" ht="12.75">
      <c r="A13" s="344" t="s">
        <v>277</v>
      </c>
      <c r="B13" s="331">
        <v>59230</v>
      </c>
      <c r="C13" s="331">
        <v>56467</v>
      </c>
      <c r="D13" s="331">
        <v>2763</v>
      </c>
    </row>
    <row r="14" spans="1:4" ht="12.75">
      <c r="A14" s="344" t="s">
        <v>273</v>
      </c>
      <c r="B14" s="331">
        <v>135938</v>
      </c>
      <c r="C14" s="331">
        <v>133474</v>
      </c>
      <c r="D14" s="331">
        <v>2464</v>
      </c>
    </row>
    <row r="15" spans="1:4" ht="12.75">
      <c r="A15" s="379" t="s">
        <v>325</v>
      </c>
      <c r="B15" s="380">
        <v>1538</v>
      </c>
      <c r="C15" s="380">
        <v>2035</v>
      </c>
      <c r="D15" s="380">
        <v>-497</v>
      </c>
    </row>
    <row r="16" spans="1:4" ht="12.75">
      <c r="A16" s="344" t="s">
        <v>278</v>
      </c>
      <c r="B16" s="331">
        <v>35387</v>
      </c>
      <c r="C16" s="331">
        <v>33993</v>
      </c>
      <c r="D16" s="331">
        <v>1394</v>
      </c>
    </row>
    <row r="17" spans="1:4" ht="12.75">
      <c r="A17" s="379" t="s">
        <v>325</v>
      </c>
      <c r="B17" s="380">
        <v>2</v>
      </c>
      <c r="C17" s="380">
        <v>10</v>
      </c>
      <c r="D17" s="380">
        <v>-8</v>
      </c>
    </row>
    <row r="18" spans="1:4" ht="13.5" thickBot="1">
      <c r="A18" s="367" t="s">
        <v>279</v>
      </c>
      <c r="B18" s="367">
        <v>104421</v>
      </c>
      <c r="C18" s="367">
        <v>94511</v>
      </c>
      <c r="D18" s="367">
        <v>9910</v>
      </c>
    </row>
    <row r="19" spans="2:3" ht="13.5" thickTop="1">
      <c r="B19" s="331"/>
      <c r="C19" s="331"/>
    </row>
    <row r="20" spans="1:4" ht="12.75">
      <c r="A20" s="331" t="s">
        <v>280</v>
      </c>
      <c r="B20" s="331">
        <v>450</v>
      </c>
      <c r="C20" s="331">
        <v>12</v>
      </c>
      <c r="D20" s="331">
        <v>438</v>
      </c>
    </row>
    <row r="21" spans="1:4" ht="12.75">
      <c r="A21" s="343" t="s">
        <v>287</v>
      </c>
      <c r="B21" s="331">
        <v>4455</v>
      </c>
      <c r="C21" s="331">
        <v>6367</v>
      </c>
      <c r="D21" s="331">
        <v>-1912</v>
      </c>
    </row>
    <row r="22" spans="1:4" ht="12.75">
      <c r="A22" s="343" t="s">
        <v>288</v>
      </c>
      <c r="B22" s="331">
        <v>33275</v>
      </c>
      <c r="C22" s="331">
        <v>41288</v>
      </c>
      <c r="D22" s="331">
        <v>-8013</v>
      </c>
    </row>
    <row r="23" spans="1:4" ht="12.75">
      <c r="A23" s="379" t="s">
        <v>325</v>
      </c>
      <c r="B23" s="380">
        <v>161</v>
      </c>
      <c r="C23" s="380">
        <v>246</v>
      </c>
      <c r="D23" s="380">
        <v>-85</v>
      </c>
    </row>
    <row r="24" spans="1:4" ht="12.75">
      <c r="A24" s="384" t="s">
        <v>352</v>
      </c>
      <c r="B24" s="331">
        <v>-1958</v>
      </c>
      <c r="C24" s="331">
        <v>31</v>
      </c>
      <c r="D24" s="331">
        <v>-1989</v>
      </c>
    </row>
    <row r="25" spans="1:4" ht="13.5" thickBot="1">
      <c r="A25" s="346" t="s">
        <v>281</v>
      </c>
      <c r="B25" s="346">
        <v>74093</v>
      </c>
      <c r="C25" s="346">
        <v>59633</v>
      </c>
      <c r="D25" s="346">
        <v>14460</v>
      </c>
    </row>
    <row r="26" spans="2:3" ht="13.5" thickTop="1">
      <c r="B26" s="331"/>
      <c r="C26" s="331"/>
    </row>
    <row r="27" spans="1:4" ht="12.75">
      <c r="A27" s="366" t="s">
        <v>289</v>
      </c>
      <c r="B27" s="342">
        <v>26674</v>
      </c>
      <c r="C27" s="342">
        <v>16302</v>
      </c>
      <c r="D27" s="342">
        <v>10372</v>
      </c>
    </row>
    <row r="28" spans="2:3" ht="12.75">
      <c r="B28" s="331"/>
      <c r="C28" s="331"/>
    </row>
    <row r="29" spans="1:4" ht="13.5" thickBot="1">
      <c r="A29" s="368" t="s">
        <v>290</v>
      </c>
      <c r="B29" s="346">
        <v>47419</v>
      </c>
      <c r="C29" s="346">
        <v>43331</v>
      </c>
      <c r="D29" s="346">
        <v>4088</v>
      </c>
    </row>
    <row r="30" spans="1:4" ht="13.5" thickTop="1">
      <c r="A30" s="369"/>
      <c r="B30" s="336"/>
      <c r="C30" s="336"/>
      <c r="D30" s="336"/>
    </row>
    <row r="31" spans="1:4" ht="12.75">
      <c r="A31" s="369" t="s">
        <v>294</v>
      </c>
      <c r="B31" s="336"/>
      <c r="C31" s="336"/>
      <c r="D31" s="336"/>
    </row>
    <row r="32" spans="1:4" ht="25.5">
      <c r="A32" s="370" t="s">
        <v>282</v>
      </c>
      <c r="B32" s="342"/>
      <c r="C32" s="342"/>
      <c r="D32" s="342">
        <v>0</v>
      </c>
    </row>
    <row r="33" spans="2:3" ht="12.75">
      <c r="B33" s="331"/>
      <c r="C33" s="331"/>
    </row>
    <row r="34" spans="1:4" ht="13.5" thickBot="1">
      <c r="A34" s="371" t="s">
        <v>332</v>
      </c>
      <c r="B34" s="346">
        <v>47419</v>
      </c>
      <c r="C34" s="346">
        <v>43331</v>
      </c>
      <c r="D34" s="346">
        <v>4088</v>
      </c>
    </row>
    <row r="35" spans="1:4" ht="13.5" thickTop="1">
      <c r="A35" s="372"/>
      <c r="B35" s="336"/>
      <c r="C35" s="336"/>
      <c r="D35" s="336"/>
    </row>
    <row r="36" spans="1:4" ht="12.75">
      <c r="A36" s="372" t="s">
        <v>291</v>
      </c>
      <c r="B36" s="336"/>
      <c r="C36" s="336"/>
      <c r="D36" s="336"/>
    </row>
    <row r="37" spans="1:4" ht="12.75">
      <c r="A37" s="342" t="s">
        <v>292</v>
      </c>
      <c r="B37" s="342">
        <v>46031</v>
      </c>
      <c r="C37" s="342">
        <v>43001</v>
      </c>
      <c r="D37" s="342">
        <v>3030</v>
      </c>
    </row>
    <row r="38" spans="1:4" ht="12.75">
      <c r="A38" s="366" t="s">
        <v>293</v>
      </c>
      <c r="B38" s="342">
        <v>1388</v>
      </c>
      <c r="C38" s="342">
        <v>330</v>
      </c>
      <c r="D38" s="342">
        <v>1058</v>
      </c>
    </row>
    <row r="39" spans="1:4" ht="12.75">
      <c r="A39" s="366"/>
      <c r="B39" s="342"/>
      <c r="C39" s="342"/>
      <c r="D39" s="342"/>
    </row>
    <row r="40" spans="1:4" ht="12.75">
      <c r="A40" s="342" t="s">
        <v>313</v>
      </c>
      <c r="B40" s="374">
        <v>0.12</v>
      </c>
      <c r="C40" s="374">
        <v>0.11</v>
      </c>
      <c r="D40" s="375">
        <v>0.01</v>
      </c>
    </row>
    <row r="41" spans="1:4" ht="12.75">
      <c r="A41" s="342" t="s">
        <v>314</v>
      </c>
      <c r="B41" s="374">
        <v>0.12</v>
      </c>
      <c r="C41" s="374">
        <v>0.11</v>
      </c>
      <c r="D41" s="375">
        <v>0.01</v>
      </c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1:3" ht="12.75">
      <c r="A115" s="331" t="s">
        <v>283</v>
      </c>
      <c r="B115" s="331"/>
      <c r="C115" s="331"/>
    </row>
    <row r="116" spans="2:3" ht="12.75">
      <c r="B116" s="331"/>
      <c r="C116" s="331"/>
    </row>
    <row r="117" spans="1:3" ht="12.75">
      <c r="A117" s="342" t="s">
        <v>284</v>
      </c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4" ht="12.75">
      <c r="B162" s="331"/>
      <c r="C162" s="331"/>
      <c r="D162" s="331">
        <v>0</v>
      </c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  <row r="247" spans="2:3" ht="12.75">
      <c r="B247" s="331"/>
      <c r="C247" s="331"/>
    </row>
    <row r="248" spans="2:3" ht="12.75">
      <c r="B248" s="331"/>
      <c r="C248" s="33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9" t="s">
        <v>231</v>
      </c>
      <c r="C1" s="390"/>
      <c r="D1" s="391"/>
      <c r="E1" s="389" t="s">
        <v>237</v>
      </c>
      <c r="F1" s="390"/>
      <c r="G1" s="391"/>
      <c r="H1" s="390" t="s">
        <v>233</v>
      </c>
      <c r="I1" s="390"/>
      <c r="J1" s="391"/>
      <c r="K1" s="389" t="s">
        <v>234</v>
      </c>
      <c r="L1" s="390"/>
      <c r="M1" s="390"/>
      <c r="N1" s="389" t="s">
        <v>238</v>
      </c>
      <c r="O1" s="390"/>
      <c r="P1" s="391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2" t="s">
        <v>231</v>
      </c>
      <c r="C10" s="393"/>
      <c r="D10" s="394"/>
      <c r="E10" s="392" t="s">
        <v>232</v>
      </c>
      <c r="F10" s="393"/>
      <c r="G10" s="394"/>
      <c r="H10" s="392"/>
      <c r="I10" s="393"/>
      <c r="J10" s="394"/>
      <c r="K10" s="392"/>
      <c r="L10" s="393"/>
      <c r="M10" s="394"/>
      <c r="N10" s="392"/>
      <c r="O10" s="393"/>
      <c r="P10" s="394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0.00390625" style="399" customWidth="1"/>
    <col min="2" max="2" width="17.00390625" style="399" customWidth="1"/>
    <col min="3" max="3" width="15.421875" style="399" customWidth="1"/>
    <col min="4" max="4" width="13.7109375" style="399" customWidth="1"/>
    <col min="5" max="16384" width="9.140625" style="399" customWidth="1"/>
  </cols>
  <sheetData>
    <row r="1" spans="1:4" ht="10.5">
      <c r="A1" s="395" t="s">
        <v>353</v>
      </c>
      <c r="B1" s="396">
        <v>2009</v>
      </c>
      <c r="C1" s="397">
        <v>2008</v>
      </c>
      <c r="D1" s="398" t="s">
        <v>285</v>
      </c>
    </row>
    <row r="2" spans="1:4" ht="10.5">
      <c r="A2" s="400" t="s">
        <v>354</v>
      </c>
      <c r="B2" s="401"/>
      <c r="C2" s="401"/>
      <c r="D2" s="401"/>
    </row>
    <row r="3" spans="1:4" ht="10.5">
      <c r="A3" s="399" t="s">
        <v>355</v>
      </c>
      <c r="B3" s="402">
        <v>46031</v>
      </c>
      <c r="C3" s="402">
        <v>43001</v>
      </c>
      <c r="D3" s="402">
        <f>+B3-C3</f>
        <v>3030</v>
      </c>
    </row>
    <row r="4" spans="1:4" ht="10.5">
      <c r="A4" s="399" t="s">
        <v>356</v>
      </c>
      <c r="B4" s="402">
        <v>1388</v>
      </c>
      <c r="C4" s="402">
        <v>330</v>
      </c>
      <c r="D4" s="402">
        <f aca="true" t="shared" si="0" ref="D4:D30">+B4-C4</f>
        <v>1058</v>
      </c>
    </row>
    <row r="5" spans="1:4" ht="10.5">
      <c r="A5" s="399" t="s">
        <v>357</v>
      </c>
      <c r="B5" s="402">
        <v>26674</v>
      </c>
      <c r="C5" s="402">
        <v>16302</v>
      </c>
      <c r="D5" s="402">
        <f t="shared" si="0"/>
        <v>10372</v>
      </c>
    </row>
    <row r="6" spans="1:4" ht="10.5">
      <c r="A6" s="399" t="s">
        <v>358</v>
      </c>
      <c r="B6" s="402">
        <v>37148</v>
      </c>
      <c r="C6" s="402">
        <v>38073</v>
      </c>
      <c r="D6" s="402">
        <f t="shared" si="0"/>
        <v>-925</v>
      </c>
    </row>
    <row r="7" spans="1:4" ht="10.5">
      <c r="A7" s="399" t="s">
        <v>359</v>
      </c>
      <c r="B7" s="402">
        <v>59230</v>
      </c>
      <c r="C7" s="402">
        <v>56467</v>
      </c>
      <c r="D7" s="402">
        <f t="shared" si="0"/>
        <v>2763</v>
      </c>
    </row>
    <row r="8" spans="1:4" ht="10.5">
      <c r="A8" s="399" t="s">
        <v>360</v>
      </c>
      <c r="B8" s="402">
        <v>723</v>
      </c>
      <c r="C8" s="402">
        <v>1980</v>
      </c>
      <c r="D8" s="402">
        <f t="shared" si="0"/>
        <v>-1257</v>
      </c>
    </row>
    <row r="9" spans="1:4" ht="10.5">
      <c r="A9" s="399" t="s">
        <v>361</v>
      </c>
      <c r="B9" s="402">
        <v>28740</v>
      </c>
      <c r="C9" s="402">
        <v>29836</v>
      </c>
      <c r="D9" s="402">
        <f t="shared" si="0"/>
        <v>-1096</v>
      </c>
    </row>
    <row r="10" spans="1:4" ht="10.5">
      <c r="A10" s="399" t="s">
        <v>362</v>
      </c>
      <c r="B10" s="402">
        <v>7360</v>
      </c>
      <c r="C10" s="402">
        <v>6268</v>
      </c>
      <c r="D10" s="402">
        <f t="shared" si="0"/>
        <v>1092</v>
      </c>
    </row>
    <row r="11" spans="1:4" ht="10.5">
      <c r="A11" s="399" t="s">
        <v>363</v>
      </c>
      <c r="B11" s="402">
        <v>83</v>
      </c>
      <c r="C11" s="402">
        <v>-237</v>
      </c>
      <c r="D11" s="402">
        <f t="shared" si="0"/>
        <v>320</v>
      </c>
    </row>
    <row r="12" spans="1:4" ht="10.5">
      <c r="A12" s="399" t="s">
        <v>364</v>
      </c>
      <c r="B12" s="402"/>
      <c r="C12" s="402"/>
      <c r="D12" s="402">
        <f t="shared" si="0"/>
        <v>0</v>
      </c>
    </row>
    <row r="13" spans="1:4" ht="10.5">
      <c r="A13" s="399" t="s">
        <v>287</v>
      </c>
      <c r="B13" s="402">
        <v>-1445</v>
      </c>
      <c r="C13" s="402">
        <v>-3905</v>
      </c>
      <c r="D13" s="402">
        <f t="shared" si="0"/>
        <v>2460</v>
      </c>
    </row>
    <row r="14" spans="1:4" ht="10.5">
      <c r="A14" s="399" t="s">
        <v>365</v>
      </c>
      <c r="B14" s="402">
        <v>-601</v>
      </c>
      <c r="C14" s="402"/>
      <c r="D14" s="402">
        <f t="shared" si="0"/>
        <v>-601</v>
      </c>
    </row>
    <row r="15" spans="1:4" ht="10.5">
      <c r="A15" s="399" t="s">
        <v>288</v>
      </c>
      <c r="B15" s="402">
        <v>28051</v>
      </c>
      <c r="C15" s="402">
        <v>35723</v>
      </c>
      <c r="D15" s="402">
        <f t="shared" si="0"/>
        <v>-7672</v>
      </c>
    </row>
    <row r="16" spans="1:4" ht="10.5">
      <c r="A16" s="399" t="s">
        <v>366</v>
      </c>
      <c r="B16" s="402">
        <v>-7428</v>
      </c>
      <c r="C16" s="402">
        <v>-7316</v>
      </c>
      <c r="D16" s="402">
        <f t="shared" si="0"/>
        <v>-112</v>
      </c>
    </row>
    <row r="17" spans="1:4" ht="10.5">
      <c r="A17" s="399" t="s">
        <v>367</v>
      </c>
      <c r="B17" s="402"/>
      <c r="C17" s="402"/>
      <c r="D17" s="402">
        <f t="shared" si="0"/>
        <v>0</v>
      </c>
    </row>
    <row r="18" spans="1:4" ht="10.5">
      <c r="A18" s="400" t="s">
        <v>368</v>
      </c>
      <c r="B18" s="402"/>
      <c r="C18" s="402"/>
      <c r="D18" s="402"/>
    </row>
    <row r="19" spans="1:4" ht="10.5">
      <c r="A19" s="399" t="s">
        <v>369</v>
      </c>
      <c r="B19" s="402">
        <v>-12886</v>
      </c>
      <c r="C19" s="402">
        <v>31134</v>
      </c>
      <c r="D19" s="402">
        <f t="shared" si="0"/>
        <v>-44020</v>
      </c>
    </row>
    <row r="20" spans="1:4" ht="10.5">
      <c r="A20" s="399" t="s">
        <v>370</v>
      </c>
      <c r="B20" s="402">
        <v>-2818</v>
      </c>
      <c r="C20" s="402">
        <v>-1035</v>
      </c>
      <c r="D20" s="402">
        <f>+B20-C20</f>
        <v>-1783</v>
      </c>
    </row>
    <row r="21" spans="1:4" ht="10.5">
      <c r="A21" s="399" t="s">
        <v>371</v>
      </c>
      <c r="B21" s="402">
        <v>5465</v>
      </c>
      <c r="C21" s="402">
        <v>-32432</v>
      </c>
      <c r="D21" s="402">
        <f t="shared" si="0"/>
        <v>37897</v>
      </c>
    </row>
    <row r="22" spans="1:4" ht="10.5">
      <c r="A22" s="399" t="s">
        <v>372</v>
      </c>
      <c r="B22" s="402">
        <v>-16237</v>
      </c>
      <c r="C22" s="402">
        <v>14764</v>
      </c>
      <c r="D22" s="402">
        <f t="shared" si="0"/>
        <v>-31001</v>
      </c>
    </row>
    <row r="23" spans="1:4" ht="10.5">
      <c r="A23" s="399" t="s">
        <v>373</v>
      </c>
      <c r="B23" s="402">
        <v>8890</v>
      </c>
      <c r="C23" s="402">
        <f>11015-14781</f>
        <v>-3766</v>
      </c>
      <c r="D23" s="402">
        <f t="shared" si="0"/>
        <v>12656</v>
      </c>
    </row>
    <row r="24" spans="1:4" s="403" customFormat="1" ht="10.5">
      <c r="A24" s="403" t="s">
        <v>374</v>
      </c>
      <c r="B24" s="404">
        <v>-19015</v>
      </c>
      <c r="C24" s="404">
        <v>-18411</v>
      </c>
      <c r="D24" s="404">
        <f t="shared" si="0"/>
        <v>-604</v>
      </c>
    </row>
    <row r="25" spans="1:4" ht="10.5">
      <c r="A25" s="399" t="s">
        <v>375</v>
      </c>
      <c r="B25" s="402">
        <v>-11470</v>
      </c>
      <c r="C25" s="402">
        <v>-11621</v>
      </c>
      <c r="D25" s="402">
        <f t="shared" si="0"/>
        <v>151</v>
      </c>
    </row>
    <row r="26" spans="1:4" ht="10.5">
      <c r="A26" s="399" t="s">
        <v>376</v>
      </c>
      <c r="B26" s="402">
        <f>22770-723-7846+6098</f>
        <v>20299</v>
      </c>
      <c r="C26" s="402">
        <f>-17669-1980+3197</f>
        <v>-16452</v>
      </c>
      <c r="D26" s="402">
        <f t="shared" si="0"/>
        <v>36751</v>
      </c>
    </row>
    <row r="27" spans="1:4" ht="10.5">
      <c r="A27" s="405" t="s">
        <v>377</v>
      </c>
      <c r="B27" s="406">
        <f>SUM(B3:B26)</f>
        <v>198182</v>
      </c>
      <c r="C27" s="406">
        <f>SUM(C3:C26)</f>
        <v>178703</v>
      </c>
      <c r="D27" s="406">
        <f>SUM(D3:D26)</f>
        <v>19479</v>
      </c>
    </row>
    <row r="28" spans="1:4" ht="10.5">
      <c r="A28" s="399" t="s">
        <v>378</v>
      </c>
      <c r="B28" s="402">
        <v>-33522</v>
      </c>
      <c r="C28" s="402">
        <v>-32716</v>
      </c>
      <c r="D28" s="402">
        <f t="shared" si="0"/>
        <v>-806</v>
      </c>
    </row>
    <row r="29" spans="1:4" ht="10.5">
      <c r="A29" s="399" t="s">
        <v>379</v>
      </c>
      <c r="B29" s="402">
        <v>-35325</v>
      </c>
      <c r="C29" s="402">
        <v>-22394</v>
      </c>
      <c r="D29" s="402">
        <f t="shared" si="0"/>
        <v>-12931</v>
      </c>
    </row>
    <row r="30" spans="1:4" ht="10.5">
      <c r="A30" s="399" t="s">
        <v>380</v>
      </c>
      <c r="B30" s="402">
        <v>-6098</v>
      </c>
      <c r="C30" s="402"/>
      <c r="D30" s="402">
        <f t="shared" si="0"/>
        <v>-6098</v>
      </c>
    </row>
    <row r="31" spans="1:4" ht="10.5">
      <c r="A31" s="405" t="s">
        <v>381</v>
      </c>
      <c r="B31" s="406">
        <f>SUM(B27:B30)</f>
        <v>123237</v>
      </c>
      <c r="C31" s="406">
        <f>SUM(C27:C30)</f>
        <v>123593</v>
      </c>
      <c r="D31" s="406">
        <f>SUM(D27:D30)</f>
        <v>-356</v>
      </c>
    </row>
    <row r="32" spans="2:4" ht="10.5">
      <c r="B32" s="402"/>
      <c r="C32" s="402"/>
      <c r="D32" s="402"/>
    </row>
    <row r="33" spans="1:4" ht="10.5">
      <c r="A33" s="400" t="s">
        <v>382</v>
      </c>
      <c r="B33" s="402"/>
      <c r="C33" s="402"/>
      <c r="D33" s="402"/>
    </row>
    <row r="34" spans="1:4" ht="10.5">
      <c r="A34" s="399" t="s">
        <v>383</v>
      </c>
      <c r="B34" s="402">
        <v>-39254</v>
      </c>
      <c r="C34" s="402">
        <v>-45635</v>
      </c>
      <c r="D34" s="402">
        <f aca="true" t="shared" si="1" ref="D34:D43">+B34-C34</f>
        <v>6381</v>
      </c>
    </row>
    <row r="35" spans="1:4" ht="10.5">
      <c r="A35" s="399" t="s">
        <v>384</v>
      </c>
      <c r="B35" s="402">
        <v>1505</v>
      </c>
      <c r="C35" s="402">
        <v>1116</v>
      </c>
      <c r="D35" s="402">
        <f t="shared" si="1"/>
        <v>389</v>
      </c>
    </row>
    <row r="36" spans="1:4" ht="10.5">
      <c r="A36" s="399" t="s">
        <v>385</v>
      </c>
      <c r="B36" s="402">
        <v>-54535</v>
      </c>
      <c r="C36" s="402">
        <v>-57293</v>
      </c>
      <c r="D36" s="402">
        <f t="shared" si="1"/>
        <v>2758</v>
      </c>
    </row>
    <row r="37" spans="1:4" ht="10.5">
      <c r="A37" s="399" t="s">
        <v>386</v>
      </c>
      <c r="B37" s="402"/>
      <c r="C37" s="402"/>
      <c r="D37" s="402">
        <f>+B37-C37</f>
        <v>0</v>
      </c>
    </row>
    <row r="38" spans="1:4" ht="10.5">
      <c r="A38" s="399" t="s">
        <v>387</v>
      </c>
      <c r="B38" s="402">
        <v>55</v>
      </c>
      <c r="C38" s="402">
        <v>22</v>
      </c>
      <c r="D38" s="402">
        <f t="shared" si="1"/>
        <v>33</v>
      </c>
    </row>
    <row r="39" spans="1:4" ht="10.5">
      <c r="A39" s="399" t="s">
        <v>388</v>
      </c>
      <c r="B39" s="402"/>
      <c r="C39" s="402">
        <v>496</v>
      </c>
      <c r="D39" s="402">
        <f t="shared" si="1"/>
        <v>-496</v>
      </c>
    </row>
    <row r="40" spans="1:4" ht="10.5">
      <c r="A40" s="399" t="s">
        <v>389</v>
      </c>
      <c r="B40" s="402"/>
      <c r="C40" s="402"/>
      <c r="D40" s="402">
        <f>+B40-C40</f>
        <v>0</v>
      </c>
    </row>
    <row r="41" spans="1:4" ht="10.5">
      <c r="A41" s="399" t="s">
        <v>390</v>
      </c>
      <c r="B41" s="402">
        <v>45</v>
      </c>
      <c r="C41" s="402">
        <v>71</v>
      </c>
      <c r="D41" s="402">
        <f t="shared" si="1"/>
        <v>-26</v>
      </c>
    </row>
    <row r="42" spans="1:4" ht="10.5">
      <c r="A42" s="399" t="s">
        <v>391</v>
      </c>
      <c r="B42" s="402"/>
      <c r="C42" s="402">
        <v>-10</v>
      </c>
      <c r="D42" s="402">
        <f>+B42-C42</f>
        <v>10</v>
      </c>
    </row>
    <row r="43" spans="1:4" ht="10.5">
      <c r="A43" s="399" t="s">
        <v>392</v>
      </c>
      <c r="B43" s="402">
        <v>1615</v>
      </c>
      <c r="C43" s="402">
        <v>12630</v>
      </c>
      <c r="D43" s="402">
        <f t="shared" si="1"/>
        <v>-11015</v>
      </c>
    </row>
    <row r="44" spans="1:4" ht="10.5">
      <c r="A44" s="399" t="s">
        <v>393</v>
      </c>
      <c r="B44" s="402">
        <v>2082</v>
      </c>
      <c r="C44" s="402">
        <v>4030</v>
      </c>
      <c r="D44" s="402">
        <f>+B44-C44</f>
        <v>-1948</v>
      </c>
    </row>
    <row r="45" spans="1:4" ht="10.5">
      <c r="A45" s="405" t="s">
        <v>394</v>
      </c>
      <c r="B45" s="406">
        <f>SUM(B34:B44)</f>
        <v>-88487</v>
      </c>
      <c r="C45" s="406">
        <f>SUM(C34:C44)</f>
        <v>-84573</v>
      </c>
      <c r="D45" s="406">
        <f>SUM(D34:D44)</f>
        <v>-3914</v>
      </c>
    </row>
    <row r="46" spans="2:4" ht="10.5">
      <c r="B46" s="402"/>
      <c r="C46" s="402"/>
      <c r="D46" s="402"/>
    </row>
    <row r="47" spans="1:4" ht="10.5">
      <c r="A47" s="400" t="s">
        <v>395</v>
      </c>
      <c r="B47" s="402"/>
      <c r="C47" s="402"/>
      <c r="D47" s="402"/>
    </row>
    <row r="48" spans="1:4" ht="10.5">
      <c r="A48" s="399" t="s">
        <v>396</v>
      </c>
      <c r="B48" s="402">
        <v>-1179</v>
      </c>
      <c r="C48" s="402">
        <v>-26102</v>
      </c>
      <c r="D48" s="402">
        <f>+B48-C48</f>
        <v>24923</v>
      </c>
    </row>
    <row r="49" spans="1:4" ht="10.5">
      <c r="A49" s="399" t="s">
        <v>397</v>
      </c>
      <c r="B49" s="402">
        <f>-22117-416</f>
        <v>-22533</v>
      </c>
      <c r="C49" s="402">
        <f>-23322+71</f>
        <v>-23251</v>
      </c>
      <c r="D49" s="402"/>
    </row>
    <row r="50" spans="1:4" ht="10.5">
      <c r="A50" s="399" t="s">
        <v>398</v>
      </c>
      <c r="B50" s="402">
        <v>395365</v>
      </c>
      <c r="C50" s="402">
        <v>43456</v>
      </c>
      <c r="D50" s="402">
        <f>+B50-C50</f>
        <v>351909</v>
      </c>
    </row>
    <row r="51" spans="1:4" ht="10.5">
      <c r="A51" s="399" t="s">
        <v>399</v>
      </c>
      <c r="B51" s="402">
        <v>-234179</v>
      </c>
      <c r="C51" s="402">
        <v>-101635</v>
      </c>
      <c r="D51" s="402">
        <f>+B51-C51</f>
        <v>-132544</v>
      </c>
    </row>
    <row r="52" spans="1:4" ht="10.5">
      <c r="A52" s="399" t="s">
        <v>400</v>
      </c>
      <c r="B52" s="402"/>
      <c r="C52" s="402"/>
      <c r="D52" s="402">
        <f>+B52-C52</f>
        <v>0</v>
      </c>
    </row>
    <row r="53" spans="1:4" ht="10.5">
      <c r="A53" s="399" t="s">
        <v>401</v>
      </c>
      <c r="B53" s="402">
        <v>-726</v>
      </c>
      <c r="C53" s="402">
        <v>-695</v>
      </c>
      <c r="D53" s="402">
        <f>+B53-C53</f>
        <v>-31</v>
      </c>
    </row>
    <row r="54" spans="1:4" ht="10.5">
      <c r="A54" s="405" t="s">
        <v>402</v>
      </c>
      <c r="B54" s="406">
        <f>SUM(B48:B53)</f>
        <v>136748</v>
      </c>
      <c r="C54" s="406">
        <f>SUM(C48:C53)</f>
        <v>-108227</v>
      </c>
      <c r="D54" s="406">
        <f>SUM(D48:D53)</f>
        <v>244257</v>
      </c>
    </row>
    <row r="55" spans="2:4" ht="10.5">
      <c r="B55" s="402"/>
      <c r="C55" s="402"/>
      <c r="D55" s="402"/>
    </row>
    <row r="56" spans="1:4" ht="10.5">
      <c r="A56" s="395" t="s">
        <v>403</v>
      </c>
      <c r="B56" s="406">
        <f>+B54+B45+B31</f>
        <v>171498</v>
      </c>
      <c r="C56" s="406">
        <f>+C54+C45+C31</f>
        <v>-69207</v>
      </c>
      <c r="D56" s="406">
        <f>+D54+D45+D31</f>
        <v>239987</v>
      </c>
    </row>
    <row r="57" spans="1:4" ht="10.5">
      <c r="A57" s="395"/>
      <c r="B57" s="406"/>
      <c r="C57" s="406"/>
      <c r="D57" s="406"/>
    </row>
    <row r="58" spans="1:4" ht="10.5">
      <c r="A58" s="405" t="s">
        <v>404</v>
      </c>
      <c r="B58" s="406">
        <v>25976</v>
      </c>
      <c r="C58" s="406">
        <v>94862</v>
      </c>
      <c r="D58" s="406">
        <f>+B58-C58</f>
        <v>-68886</v>
      </c>
    </row>
    <row r="59" spans="1:4" ht="10.5">
      <c r="A59" s="399" t="s">
        <v>405</v>
      </c>
      <c r="B59" s="402">
        <v>807</v>
      </c>
      <c r="C59" s="402">
        <v>321</v>
      </c>
      <c r="D59" s="402">
        <f>+B59-C59</f>
        <v>486</v>
      </c>
    </row>
    <row r="60" spans="1:4" ht="10.5">
      <c r="A60" s="407" t="s">
        <v>406</v>
      </c>
      <c r="B60" s="406">
        <f>SUM(B56:B59)</f>
        <v>198281</v>
      </c>
      <c r="C60" s="406">
        <f>SUM(C56:C59)</f>
        <v>25976</v>
      </c>
      <c r="D60" s="406">
        <f>+B60-C60</f>
        <v>172305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2010-02-22T10:54:31Z</cp:lastPrinted>
  <dcterms:created xsi:type="dcterms:W3CDTF">2000-04-06T09:46:24Z</dcterms:created>
  <dcterms:modified xsi:type="dcterms:W3CDTF">2010-07-30T14:00:10Z</dcterms:modified>
  <cp:category/>
  <cp:version/>
  <cp:contentType/>
  <cp:contentStatus/>
</cp:coreProperties>
</file>