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DIFF_CAMBIO" sheetId="8" state="hidden" r:id="rId8"/>
    <sheet name="CASH FLOW" sheetId="9" r:id="rId9"/>
  </sheets>
  <definedNames>
    <definedName name="_xlnm.Print_Area" localSheetId="6">'CE IAS '!$A$1:$E$44</definedName>
    <definedName name="_xlnm.Print_Area" localSheetId="1">'PASSIVO-PROFORMA'!$A$1:$M$105</definedName>
    <definedName name="_xlnm.Print_Area" localSheetId="5">'POS FIN'!$A$1:$F$29</definedName>
    <definedName name="_xlnm.Print_Area" localSheetId="3">'SP ATT IAS'!$A$1:$G$35</definedName>
    <definedName name="_xlnm.Print_Area" localSheetId="4">'SP PAS IAS '!$A$1:$G$32</definedName>
    <definedName name="EV__LASTREFTIME__" hidden="1">40385.759849537</definedName>
  </definedNames>
  <calcPr fullCalcOnLoad="1"/>
</workbook>
</file>

<file path=xl/sharedStrings.xml><?xml version="1.0" encoding="utf-8"?>
<sst xmlns="http://schemas.openxmlformats.org/spreadsheetml/2006/main" count="571" uniqueCount="418">
  <si>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</si>
  <si>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</si>
  <si>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</si>
  <si>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</si>
  <si>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</si>
  <si>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</si>
  <si>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</si>
  <si>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</si>
  <si>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</si>
  <si>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</si>
  <si>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</si>
  <si>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</si>
  <si>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</si>
  <si>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</si>
  <si>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</si>
  <si>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</si>
  <si>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</si>
  <si>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</si>
  <si>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</si>
  <si>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</si>
  <si>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</si>
  <si>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</si>
  <si>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</si>
  <si>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</si>
  <si>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</si>
  <si>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</si>
  <si>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</si>
  <si>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</si>
  <si>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</si>
  <si>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</si>
  <si>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</si>
  <si>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</si>
  <si>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</si>
  <si>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</si>
  <si>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</si>
  <si>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</si>
  <si>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</si>
  <si>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</si>
  <si>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</si>
  <si>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</si>
  <si>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</si>
  <si>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</si>
  <si>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</si>
  <si>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</si>
  <si>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</si>
  <si>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</si>
  <si>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</si>
  <si>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</si>
  <si>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</si>
  <si>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</si>
  <si>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</si>
  <si>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</si>
  <si>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</si>
  <si>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</si>
  <si>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</si>
  <si>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</si>
  <si>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</si>
  <si>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</si>
  <si>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</si>
  <si>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</si>
  <si>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</si>
  <si>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</si>
  <si>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</si>
  <si>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</si>
  <si>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</si>
  <si>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</si>
  <si>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</si>
  <si>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</si>
  <si>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</si>
  <si>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</si>
  <si>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</si>
  <si>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</si>
  <si>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</si>
  <si>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</si>
  <si>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</si>
  <si>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</si>
  <si>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</si>
  <si>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</si>
  <si>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</si>
  <si>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</si>
  <si>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</si>
  <si>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</si>
  <si>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</si>
  <si>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</si>
  <si>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</si>
  <si>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</si>
  <si>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</si>
  <si>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</si>
  <si>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</si>
  <si>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</si>
  <si>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</si>
  <si>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</si>
  <si>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</si>
  <si>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</si>
  <si>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</si>
  <si>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</si>
  <si>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</si>
  <si>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</si>
  <si>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</si>
  <si>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</si>
  <si>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</si>
  <si>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</si>
  <si>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</si>
  <si>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</si>
  <si>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</si>
  <si>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</si>
  <si>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</si>
  <si>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</si>
  <si>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</si>
  <si>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</si>
  <si>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</si>
  <si>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</si>
  <si>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</si>
  <si>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</si>
  <si>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</si>
  <si>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</si>
  <si>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</si>
  <si>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</si>
  <si>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</si>
  <si>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</si>
  <si>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</si>
  <si>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</si>
  <si>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</si>
  <si>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</si>
  <si>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</si>
  <si>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</si>
  <si>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</si>
  <si>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</si>
  <si>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</si>
  <si>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</si>
  <si>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</si>
  <si>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</si>
  <si>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</si>
  <si>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</si>
  <si>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</si>
  <si>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</si>
  <si>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</si>
  <si>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</si>
  <si>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</si>
  <si>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</si>
  <si>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</si>
  <si>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</si>
  <si>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</si>
  <si>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</si>
  <si>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</si>
  <si>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</si>
  <si>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</si>
  <si>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</si>
  <si>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</si>
  <si>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</si>
  <si>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</si>
  <si>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</si>
  <si>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</si>
  <si>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</si>
  <si>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</si>
  <si>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</si>
  <si>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</si>
  <si>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</si>
  <si>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</si>
  <si>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</si>
  <si>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</si>
  <si>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</si>
  <si>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</si>
  <si>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</si>
  <si>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</si>
  <si>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</si>
  <si>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</si>
  <si>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</si>
  <si>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</si>
  <si>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</si>
  <si>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</si>
  <si>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</si>
  <si>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</si>
  <si>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</si>
  <si>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</si>
  <si>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</si>
  <si>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</si>
  <si>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</si>
  <si>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</si>
  <si>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</si>
  <si>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</si>
  <si>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</si>
  <si>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</si>
  <si>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</si>
  <si>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</si>
  <si>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</si>
  <si>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</si>
  <si>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</si>
  <si>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</si>
  <si>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</si>
  <si>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</si>
  <si>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</si>
  <si>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</si>
  <si>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</si>
  <si>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</si>
  <si>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</si>
  <si>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</si>
  <si>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</si>
  <si>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</si>
  <si>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</si>
  <si>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</si>
  <si>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</si>
  <si>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</si>
  <si>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</si>
  <si>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</si>
  <si>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</si>
  <si>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</si>
  <si>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</si>
  <si>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</si>
  <si>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</si>
  <si>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</si>
  <si>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</si>
  <si>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</si>
  <si>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</si>
  <si>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</si>
  <si>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</si>
  <si>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</si>
  <si>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</si>
  <si>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</si>
  <si>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</si>
  <si>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</si>
  <si>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</si>
  <si>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</si>
  <si>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</si>
  <si>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</si>
  <si>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</si>
  <si>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</si>
  <si>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</si>
  <si>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</si>
  <si>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</si>
  <si>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</si>
  <si>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</si>
  <si>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</si>
  <si>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</si>
  <si>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</si>
  <si>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</si>
  <si>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</si>
  <si>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</si>
  <si>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</si>
  <si>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</si>
  <si>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</si>
  <si>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</si>
  <si>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</si>
  <si>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</si>
  <si>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</si>
  <si>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</si>
  <si>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</si>
  <si>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</si>
  <si>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</si>
  <si>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</si>
  <si>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</si>
  <si>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</si>
  <si>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</si>
  <si>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</si>
  <si>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</si>
  <si>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</si>
  <si>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</si>
  <si>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</si>
  <si>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</si>
  <si>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</si>
  <si>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</si>
  <si>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</si>
  <si>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</si>
  <si>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</si>
  <si>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</si>
  <si>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</si>
  <si>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</si>
  <si>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</si>
  <si>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</si>
  <si>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</si>
  <si>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</si>
  <si>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</si>
  <si>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</si>
  <si>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</si>
  <si>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</si>
  <si>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</si>
  <si>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</si>
  <si>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</si>
  <si>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</si>
  <si>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</si>
  <si>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</si>
  <si>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</si>
  <si>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</si>
  <si>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</si>
  <si>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</si>
  <si>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</si>
  <si>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</si>
  <si>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</si>
  <si>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</si>
  <si>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</si>
  <si>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</si>
  <si>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</si>
  <si>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</si>
  <si>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</si>
  <si>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</si>
  <si>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</si>
  <si>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</si>
  <si>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</si>
  <si>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</si>
  <si>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</si>
  <si>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</si>
  <si>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</si>
  <si>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</si>
  <si>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</si>
  <si>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</si>
  <si>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</si>
  <si>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</si>
  <si>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</si>
  <si>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</si>
  <si>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</si>
  <si>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</si>
  <si>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</si>
  <si>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</si>
  <si>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</si>
  <si>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</si>
  <si>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</si>
  <si>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>Note</t>
  </si>
  <si>
    <t xml:space="preserve">Al     </t>
  </si>
  <si>
    <t>Check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</si>
  <si>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</si>
  <si>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</si>
  <si>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</si>
  <si>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</si>
  <si>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</si>
  <si>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</si>
  <si>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</si>
  <si>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di cui verso parti correlate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</si>
  <si>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</si>
  <si>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</si>
  <si>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</si>
  <si>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</si>
  <si>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</si>
  <si>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 xml:space="preserve">Denaro e valori in cassa </t>
  </si>
  <si>
    <t>Depositi bancari e postali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</si>
  <si>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</si>
  <si>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</si>
  <si>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</si>
  <si>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</si>
  <si>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</si>
  <si>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</si>
  <si>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</si>
  <si>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Obbligazioni</t>
  </si>
  <si>
    <t>Situazione Patrimoniale - finanziaria consolidata</t>
  </si>
  <si>
    <t>Posizione finanziaria netta consolidata / (Indebitamento finanziario netto)</t>
  </si>
  <si>
    <t>CONTO ECONOMICO CONSOLIDATO</t>
  </si>
  <si>
    <t>31 dicembre 2009</t>
  </si>
  <si>
    <t>Al 31 dicembre 2009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</si>
  <si>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</si>
  <si>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</si>
  <si>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</si>
  <si>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</si>
  <si>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Titoli immediatamente liquidabili</t>
  </si>
  <si>
    <t>Ebitda</t>
  </si>
  <si>
    <t>30 giugno 2010</t>
  </si>
  <si>
    <t>Al 30 giugno 2010</t>
  </si>
  <si>
    <t>1° semestre 2009</t>
  </si>
  <si>
    <t>1° semestre 2010</t>
  </si>
  <si>
    <t xml:space="preserve">Importi in €/000 </t>
  </si>
  <si>
    <t>Attività operative</t>
  </si>
  <si>
    <t>Risultato netto consolidato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</si>
  <si>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</si>
  <si>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</si>
  <si>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</si>
  <si>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</si>
  <si>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</si>
  <si>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</si>
  <si>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</si>
  <si>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</si>
  <si>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</si>
  <si>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per dividendi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</si>
  <si>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</si>
  <si>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</si>
  <si>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</si>
  <si>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</si>
  <si>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</si>
  <si>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</si>
  <si>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</si>
  <si>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</si>
  <si>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</si>
  <si>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</si>
  <si>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</si>
  <si>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</si>
  <si>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</si>
  <si>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</si>
  <si>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</si>
  <si>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</si>
  <si>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</si>
  <si>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</si>
  <si>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</si>
  <si>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Investimento in partecipazioni non consolidate</t>
  </si>
  <si>
    <t>Prezzo di realizzo, o valore di rimborso, di attivita’  immateriali</t>
  </si>
  <si>
    <t>Prezzo di realizzo di partecipazioni/attività finanziarie</t>
  </si>
  <si>
    <t>Finanziamenti erogati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</si>
  <si>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</si>
  <si>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</si>
  <si>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</si>
  <si>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</si>
  <si>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</si>
  <si>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</si>
  <si>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Acquisto azioni proprie</t>
  </si>
  <si>
    <t>Esborso per 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</si>
  <si>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</si>
  <si>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</si>
  <si>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</si>
  <si>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</si>
  <si>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</si>
  <si>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</si>
  <si>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</si>
  <si>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</si>
  <si>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</si>
  <si>
    <t xml:space="preserve">N.B. </t>
  </si>
  <si>
    <t>Rispetto al dato del package Immsi vengono imputi manualmente:</t>
  </si>
  <si>
    <t>- costo da stock option</t>
  </si>
  <si>
    <t>- variazione crediti commerciali</t>
  </si>
  <si>
    <t>- variazione altri crediti</t>
  </si>
  <si>
    <t>- variazione debiti commerciali</t>
  </si>
  <si>
    <t>- variazione altri debiti</t>
  </si>
  <si>
    <t>La differenza rispetto al cash flow Immsi viene imputata alla voce altre variazioni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</si>
</sst>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</numFmts>
  <fonts count="6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8"/>
      <color indexed="10"/>
      <name val="MS Sans Serif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11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180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1" fillId="0" borderId="0" xfId="0" applyNumberFormat="1" applyFont="1" applyFill="1" applyAlignment="1" applyProtection="1">
      <alignment horizontal="centerContinuous" vertical="center"/>
      <protection/>
    </xf>
    <xf numFmtId="184" fontId="11" fillId="0" borderId="0" xfId="0" applyNumberFormat="1" applyFont="1" applyFill="1" applyBorder="1" applyAlignment="1" applyProtection="1">
      <alignment horizontal="centerContinuous" vertical="center"/>
      <protection/>
    </xf>
    <xf numFmtId="184" fontId="2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7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8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38" fontId="17" fillId="0" borderId="0" xfId="46" applyFont="1" applyFill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178" fontId="7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8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37" fontId="9" fillId="33" borderId="0" xfId="0" applyNumberFormat="1" applyFont="1" applyFill="1" applyAlignment="1" applyProtection="1">
      <alignment vertical="center"/>
      <protection/>
    </xf>
    <xf numFmtId="178" fontId="7" fillId="33" borderId="21" xfId="0" applyNumberFormat="1" applyFont="1" applyFill="1" applyBorder="1" applyAlignment="1">
      <alignment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vertical="center"/>
      <protection/>
    </xf>
    <xf numFmtId="37" fontId="11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horizontal="center" vertical="center"/>
      <protection/>
    </xf>
    <xf numFmtId="37" fontId="11" fillId="33" borderId="19" xfId="0" applyNumberFormat="1" applyFont="1" applyFill="1" applyBorder="1" applyAlignment="1" applyProtection="1">
      <alignment horizontal="center" vertical="center"/>
      <protection/>
    </xf>
    <xf numFmtId="37" fontId="11" fillId="33" borderId="10" xfId="0" applyNumberFormat="1" applyFont="1" applyFill="1" applyBorder="1" applyAlignment="1" applyProtection="1">
      <alignment horizontal="right" vertical="center"/>
      <protection/>
    </xf>
    <xf numFmtId="178" fontId="7" fillId="33" borderId="19" xfId="0" applyNumberFormat="1" applyFont="1" applyFill="1" applyBorder="1" applyAlignment="1">
      <alignment/>
    </xf>
    <xf numFmtId="0" fontId="9" fillId="33" borderId="12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37" fontId="11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 applyProtection="1">
      <alignment vertical="center"/>
      <protection/>
    </xf>
    <xf numFmtId="37" fontId="11" fillId="33" borderId="22" xfId="0" applyNumberFormat="1" applyFont="1" applyFill="1" applyBorder="1" applyAlignment="1" applyProtection="1">
      <alignment horizontal="center" vertical="center"/>
      <protection/>
    </xf>
    <xf numFmtId="178" fontId="7" fillId="33" borderId="10" xfId="0" applyNumberFormat="1" applyFont="1" applyFill="1" applyBorder="1" applyAlignment="1">
      <alignment/>
    </xf>
    <xf numFmtId="37" fontId="11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 applyProtection="1" quotePrefix="1">
      <alignment horizontal="left" vertical="center"/>
      <protection/>
    </xf>
    <xf numFmtId="38" fontId="11" fillId="33" borderId="0" xfId="46" applyFont="1" applyFill="1" applyAlignment="1">
      <alignment vertical="center"/>
    </xf>
    <xf numFmtId="0" fontId="11" fillId="33" borderId="0" xfId="0" applyFont="1" applyFill="1" applyAlignment="1" applyProtection="1" quotePrefix="1">
      <alignment vertical="center"/>
      <protection/>
    </xf>
    <xf numFmtId="178" fontId="7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1" fillId="33" borderId="1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15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184" fontId="8" fillId="33" borderId="0" xfId="0" applyNumberFormat="1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center" vertical="center"/>
    </xf>
    <xf numFmtId="0" fontId="15" fillId="33" borderId="15" xfId="0" applyFont="1" applyFill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185" fontId="7" fillId="33" borderId="18" xfId="0" applyNumberFormat="1" applyFont="1" applyFill="1" applyBorder="1" applyAlignment="1" applyProtection="1">
      <alignment horizontal="centerContinuous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49" fontId="15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37" fontId="7" fillId="33" borderId="16" xfId="0" applyNumberFormat="1" applyFont="1" applyFill="1" applyBorder="1" applyAlignment="1" applyProtection="1">
      <alignment vertical="center"/>
      <protection/>
    </xf>
    <xf numFmtId="37" fontId="7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7" fillId="33" borderId="20" xfId="0" applyNumberFormat="1" applyFont="1" applyFill="1" applyBorder="1" applyAlignment="1" applyProtection="1">
      <alignment horizontal="right" vertical="center"/>
      <protection/>
    </xf>
    <xf numFmtId="0" fontId="15" fillId="33" borderId="10" xfId="0" applyFont="1" applyFill="1" applyBorder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37" fontId="15" fillId="33" borderId="0" xfId="0" applyNumberFormat="1" applyFont="1" applyFill="1" applyBorder="1" applyAlignment="1" applyProtection="1">
      <alignment vertical="center"/>
      <protection/>
    </xf>
    <xf numFmtId="37" fontId="15" fillId="33" borderId="0" xfId="0" applyNumberFormat="1" applyFont="1" applyFill="1" applyAlignment="1" applyProtection="1">
      <alignment vertical="center"/>
      <protection/>
    </xf>
    <xf numFmtId="37" fontId="7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7" fillId="33" borderId="21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41" fontId="7" fillId="33" borderId="21" xfId="0" applyNumberFormat="1" applyFont="1" applyFill="1" applyBorder="1" applyAlignment="1" applyProtection="1">
      <alignment horizontal="right" vertical="center"/>
      <protection/>
    </xf>
    <xf numFmtId="0" fontId="15" fillId="33" borderId="10" xfId="0" applyFont="1" applyFill="1" applyBorder="1" applyAlignment="1" applyProtection="1">
      <alignment/>
      <protection/>
    </xf>
    <xf numFmtId="185" fontId="7" fillId="33" borderId="0" xfId="0" applyNumberFormat="1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/>
      <protection/>
    </xf>
    <xf numFmtId="178" fontId="7" fillId="33" borderId="23" xfId="0" applyNumberFormat="1" applyFont="1" applyFill="1" applyBorder="1" applyAlignment="1">
      <alignment/>
    </xf>
    <xf numFmtId="178" fontId="7" fillId="33" borderId="23" xfId="0" applyNumberFormat="1" applyFont="1" applyFill="1" applyBorder="1" applyAlignment="1">
      <alignment/>
    </xf>
    <xf numFmtId="178" fontId="7" fillId="33" borderId="23" xfId="0" applyNumberFormat="1" applyFont="1" applyFill="1" applyBorder="1" applyAlignment="1" applyProtection="1">
      <alignment horizontal="right" vertical="center"/>
      <protection/>
    </xf>
    <xf numFmtId="178" fontId="15" fillId="33" borderId="19" xfId="0" applyNumberFormat="1" applyFont="1" applyFill="1" applyBorder="1" applyAlignment="1" applyProtection="1">
      <alignment horizontal="right" vertical="center"/>
      <protection/>
    </xf>
    <xf numFmtId="3" fontId="11" fillId="33" borderId="23" xfId="0" applyNumberFormat="1" applyFont="1" applyFill="1" applyBorder="1" applyAlignment="1" applyProtection="1">
      <alignment horizontal="right" vertical="center"/>
      <protection/>
    </xf>
    <xf numFmtId="3" fontId="7" fillId="33" borderId="23" xfId="0" applyNumberFormat="1" applyFont="1" applyFill="1" applyBorder="1" applyAlignment="1" applyProtection="1">
      <alignment horizontal="right" vertical="center"/>
      <protection/>
    </xf>
    <xf numFmtId="178" fontId="15" fillId="33" borderId="21" xfId="0" applyNumberFormat="1" applyFont="1" applyFill="1" applyBorder="1" applyAlignment="1" applyProtection="1">
      <alignment horizontal="right" vertical="center"/>
      <protection/>
    </xf>
    <xf numFmtId="3" fontId="9" fillId="33" borderId="19" xfId="0" applyNumberFormat="1" applyFont="1" applyFill="1" applyBorder="1" applyAlignment="1" applyProtection="1">
      <alignment horizontal="right" vertical="center"/>
      <protection/>
    </xf>
    <xf numFmtId="3" fontId="15" fillId="33" borderId="19" xfId="0" applyNumberFormat="1" applyFont="1" applyFill="1" applyBorder="1" applyAlignment="1" applyProtection="1">
      <alignment horizontal="right" vertical="center"/>
      <protection/>
    </xf>
    <xf numFmtId="3" fontId="9" fillId="33" borderId="21" xfId="0" applyNumberFormat="1" applyFont="1" applyFill="1" applyBorder="1" applyAlignment="1" applyProtection="1">
      <alignment horizontal="right" vertical="center"/>
      <protection/>
    </xf>
    <xf numFmtId="3" fontId="15" fillId="33" borderId="21" xfId="0" applyNumberFormat="1" applyFont="1" applyFill="1" applyBorder="1" applyAlignment="1" applyProtection="1">
      <alignment horizontal="right" vertical="center"/>
      <protection/>
    </xf>
    <xf numFmtId="3" fontId="11" fillId="33" borderId="21" xfId="0" applyNumberFormat="1" applyFont="1" applyFill="1" applyBorder="1" applyAlignment="1" applyProtection="1">
      <alignment horizontal="right" vertical="center"/>
      <protection/>
    </xf>
    <xf numFmtId="38" fontId="7" fillId="33" borderId="0" xfId="46" applyFont="1" applyFill="1" applyAlignment="1" applyProtection="1">
      <alignment/>
      <protection/>
    </xf>
    <xf numFmtId="0" fontId="15" fillId="33" borderId="12" xfId="0" applyFont="1" applyFill="1" applyBorder="1" applyAlignment="1" applyProtection="1">
      <alignment horizontal="left"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37" fontId="7" fillId="33" borderId="14" xfId="0" applyNumberFormat="1" applyFont="1" applyFill="1" applyBorder="1" applyAlignment="1" applyProtection="1">
      <alignment vertical="center"/>
      <protection/>
    </xf>
    <xf numFmtId="178" fontId="15" fillId="33" borderId="13" xfId="0" applyNumberFormat="1" applyFont="1" applyFill="1" applyBorder="1" applyAlignment="1" applyProtection="1">
      <alignment horizontal="right" vertical="center"/>
      <protection/>
    </xf>
    <xf numFmtId="178" fontId="9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7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37" fontId="7" fillId="33" borderId="22" xfId="0" applyNumberFormat="1" applyFont="1" applyFill="1" applyBorder="1" applyAlignment="1" applyProtection="1">
      <alignment horizontal="center" vertical="center"/>
      <protection/>
    </xf>
    <xf numFmtId="37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 quotePrefix="1">
      <alignment horizontal="left"/>
      <protection/>
    </xf>
    <xf numFmtId="41" fontId="7" fillId="33" borderId="21" xfId="46" applyNumberFormat="1" applyFont="1" applyFill="1" applyBorder="1" applyAlignment="1" applyProtection="1">
      <alignment horizontal="right" vertical="center"/>
      <protection/>
    </xf>
    <xf numFmtId="37" fontId="7" fillId="33" borderId="10" xfId="0" applyNumberFormat="1" applyFont="1" applyFill="1" applyBorder="1" applyAlignment="1" applyProtection="1">
      <alignment vertical="center"/>
      <protection/>
    </xf>
    <xf numFmtId="37" fontId="7" fillId="33" borderId="19" xfId="0" applyNumberFormat="1" applyFont="1" applyFill="1" applyBorder="1" applyAlignment="1" applyProtection="1">
      <alignment vertical="center"/>
      <protection/>
    </xf>
    <xf numFmtId="178" fontId="15" fillId="33" borderId="21" xfId="0" applyNumberFormat="1" applyFont="1" applyFill="1" applyBorder="1" applyAlignment="1">
      <alignment/>
    </xf>
    <xf numFmtId="0" fontId="25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/>
      <protection/>
    </xf>
    <xf numFmtId="37" fontId="15" fillId="33" borderId="13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1" fontId="15" fillId="33" borderId="19" xfId="0" applyNumberFormat="1" applyFont="1" applyFill="1" applyBorder="1" applyAlignment="1" applyProtection="1">
      <alignment horizontal="center" vertical="center"/>
      <protection/>
    </xf>
    <xf numFmtId="41" fontId="7" fillId="33" borderId="0" xfId="47" applyFont="1" applyFill="1" applyBorder="1" applyAlignment="1" applyProtection="1">
      <alignment horizontal="right" vertical="center"/>
      <protection/>
    </xf>
    <xf numFmtId="184" fontId="7" fillId="33" borderId="0" xfId="0" applyNumberFormat="1" applyFont="1" applyFill="1" applyBorder="1" applyAlignment="1" applyProtection="1">
      <alignment horizontal="right" vertical="center"/>
      <protection/>
    </xf>
    <xf numFmtId="184" fontId="7" fillId="33" borderId="18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/>
      <protection/>
    </xf>
    <xf numFmtId="0" fontId="15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7" fillId="33" borderId="2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38" fontId="7" fillId="33" borderId="21" xfId="46" applyFont="1" applyFill="1" applyBorder="1" applyAlignment="1" applyProtection="1">
      <alignment horizontal="right" vertical="center"/>
      <protection/>
    </xf>
    <xf numFmtId="178" fontId="7" fillId="33" borderId="19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 quotePrefix="1">
      <alignment horizontal="right" vertical="center"/>
      <protection/>
    </xf>
    <xf numFmtId="38" fontId="7" fillId="33" borderId="19" xfId="46" applyFont="1" applyFill="1" applyBorder="1" applyAlignment="1" applyProtection="1">
      <alignment horizontal="right" vertical="center"/>
      <protection/>
    </xf>
    <xf numFmtId="38" fontId="11" fillId="33" borderId="21" xfId="46" applyFont="1" applyFill="1" applyBorder="1" applyAlignment="1" applyProtection="1">
      <alignment horizontal="right" vertical="center"/>
      <protection/>
    </xf>
    <xf numFmtId="0" fontId="15" fillId="33" borderId="12" xfId="0" applyFon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 quotePrefix="1">
      <alignment horizontal="right" vertical="center"/>
      <protection/>
    </xf>
    <xf numFmtId="178" fontId="7" fillId="33" borderId="0" xfId="0" applyNumberFormat="1" applyFont="1" applyFill="1" applyAlignment="1" applyProtection="1">
      <alignment horizontal="right" vertical="center"/>
      <protection/>
    </xf>
    <xf numFmtId="38" fontId="15" fillId="33" borderId="19" xfId="46" applyFont="1" applyFill="1" applyBorder="1" applyAlignment="1" applyProtection="1">
      <alignment horizontal="right" vertical="center"/>
      <protection/>
    </xf>
    <xf numFmtId="0" fontId="21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9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7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7" fillId="33" borderId="16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178" fontId="6" fillId="0" borderId="0" xfId="49" applyNumberFormat="1" applyFont="1" applyFill="1">
      <alignment/>
      <protection/>
    </xf>
    <xf numFmtId="178" fontId="6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6" fillId="0" borderId="0" xfId="49" applyNumberFormat="1" applyFont="1" applyFill="1">
      <alignment/>
      <protection/>
    </xf>
    <xf numFmtId="178" fontId="26" fillId="0" borderId="0" xfId="49" applyNumberFormat="1" applyFont="1" applyFill="1">
      <alignment/>
      <protection/>
    </xf>
    <xf numFmtId="178" fontId="4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6" xfId="49" applyNumberFormat="1" applyFont="1" applyFill="1" applyBorder="1" applyAlignment="1" applyProtection="1">
      <alignment horizontal="left" vertical="center"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6" fillId="0" borderId="16" xfId="49" applyNumberFormat="1" applyFont="1" applyFill="1" applyBorder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91" fontId="0" fillId="0" borderId="13" xfId="49" applyNumberFormat="1" applyFont="1" applyFill="1" applyBorder="1" applyAlignment="1" quotePrefix="1">
      <alignment horizontal="right" wrapText="1"/>
      <protection/>
    </xf>
    <xf numFmtId="178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18" xfId="49" applyNumberFormat="1" applyFont="1" applyFill="1" applyBorder="1" applyAlignment="1" applyProtection="1">
      <alignment horizontal="right"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 applyAlignment="1" applyProtection="1">
      <alignment horizontal="right"/>
      <protection/>
    </xf>
    <xf numFmtId="178" fontId="1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0" fillId="34" borderId="0" xfId="49" applyNumberFormat="1" applyFont="1" applyFill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6" fillId="0" borderId="13" xfId="49" applyNumberFormat="1" applyFont="1" applyFill="1" applyBorder="1">
      <alignment/>
      <protection/>
    </xf>
    <xf numFmtId="178" fontId="6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vertical="center" wrapText="1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right" vertical="center"/>
      <protection/>
    </xf>
    <xf numFmtId="191" fontId="0" fillId="0" borderId="0" xfId="49" applyNumberFormat="1" applyFont="1" applyFill="1">
      <alignment/>
      <protection/>
    </xf>
    <xf numFmtId="178" fontId="1" fillId="0" borderId="13" xfId="49" applyNumberFormat="1" applyFont="1" applyFill="1" applyBorder="1" applyAlignment="1">
      <alignment horizontal="left" vertical="center"/>
      <protection/>
    </xf>
    <xf numFmtId="191" fontId="6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18" xfId="49" applyNumberFormat="1" applyFont="1" applyFill="1" applyBorder="1" applyAlignment="1" applyProtection="1">
      <alignment vertical="center"/>
      <protection/>
    </xf>
    <xf numFmtId="1" fontId="0" fillId="0" borderId="18" xfId="49" applyNumberFormat="1" applyFont="1" applyFill="1" applyBorder="1" applyAlignment="1">
      <alignment horizontal="right" wrapText="1"/>
      <protection/>
    </xf>
    <xf numFmtId="191" fontId="0" fillId="0" borderId="18" xfId="49" applyNumberFormat="1" applyFont="1" applyFill="1" applyBorder="1" applyAlignment="1" quotePrefix="1">
      <alignment horizontal="right" wrapText="1"/>
      <protection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24" fillId="0" borderId="0" xfId="0" applyFont="1" applyAlignment="1">
      <alignment horizontal="right"/>
    </xf>
    <xf numFmtId="178" fontId="24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91" fontId="0" fillId="0" borderId="18" xfId="49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186" fontId="1" fillId="0" borderId="0" xfId="49" applyNumberFormat="1" applyFont="1" applyFill="1">
      <alignment/>
      <protection/>
    </xf>
    <xf numFmtId="0" fontId="27" fillId="0" borderId="18" xfId="0" applyFont="1" applyBorder="1" applyAlignment="1">
      <alignment/>
    </xf>
    <xf numFmtId="0" fontId="27" fillId="0" borderId="18" xfId="0" applyFont="1" applyBorder="1" applyAlignment="1" quotePrefix="1">
      <alignment horizontal="center" wrapText="1"/>
    </xf>
    <xf numFmtId="0" fontId="27" fillId="0" borderId="18" xfId="0" applyFont="1" applyBorder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right"/>
    </xf>
    <xf numFmtId="178" fontId="27" fillId="0" borderId="0" xfId="0" applyNumberFormat="1" applyFont="1" applyAlignment="1">
      <alignment horizontal="right"/>
    </xf>
    <xf numFmtId="0" fontId="27" fillId="0" borderId="0" xfId="0" applyFont="1" applyFill="1" applyAlignment="1">
      <alignment/>
    </xf>
    <xf numFmtId="178" fontId="27" fillId="0" borderId="0" xfId="0" applyNumberFormat="1" applyFont="1" applyFill="1" applyAlignment="1">
      <alignment horizontal="right"/>
    </xf>
    <xf numFmtId="0" fontId="29" fillId="0" borderId="18" xfId="0" applyFont="1" applyBorder="1" applyAlignment="1">
      <alignment/>
    </xf>
    <xf numFmtId="178" fontId="27" fillId="0" borderId="18" xfId="0" applyNumberFormat="1" applyFont="1" applyBorder="1" applyAlignment="1">
      <alignment horizontal="right"/>
    </xf>
    <xf numFmtId="178" fontId="27" fillId="0" borderId="0" xfId="0" applyNumberFormat="1" applyFont="1" applyAlignment="1">
      <alignment/>
    </xf>
    <xf numFmtId="0" fontId="30" fillId="0" borderId="18" xfId="0" applyFont="1" applyBorder="1" applyAlignment="1">
      <alignment/>
    </xf>
    <xf numFmtId="0" fontId="27" fillId="0" borderId="0" xfId="0" applyFont="1" applyAlignment="1" quotePrefix="1">
      <alignment/>
    </xf>
    <xf numFmtId="0" fontId="21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16" t="s">
        <v>256</v>
      </c>
      <c r="B1" s="416"/>
      <c r="C1" s="416"/>
      <c r="D1" s="416"/>
      <c r="E1" s="416"/>
      <c r="F1" s="416"/>
      <c r="G1" s="416"/>
      <c r="H1" s="416"/>
      <c r="I1" s="416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17" t="s">
        <v>138</v>
      </c>
      <c r="B4" s="418"/>
      <c r="C4" s="418"/>
      <c r="D4" s="418"/>
      <c r="E4" s="418"/>
      <c r="F4" s="418"/>
      <c r="G4" s="419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17" t="s">
        <v>138</v>
      </c>
      <c r="B37" s="418"/>
      <c r="C37" s="418"/>
      <c r="D37" s="418"/>
      <c r="E37" s="418"/>
      <c r="F37" s="418"/>
      <c r="G37" s="419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6.7109375" style="333" customWidth="1"/>
    <col min="2" max="2" width="4.8515625" style="333" bestFit="1" customWidth="1"/>
    <col min="3" max="4" width="17.8515625" style="369" customWidth="1"/>
    <col min="5" max="5" width="12.00390625" style="333" customWidth="1"/>
    <col min="6" max="16384" width="9.140625" style="333" customWidth="1"/>
  </cols>
  <sheetData>
    <row r="1" spans="1:5" s="318" customFormat="1" ht="12.75">
      <c r="A1" s="355" t="s">
        <v>342</v>
      </c>
      <c r="B1" s="355"/>
      <c r="C1" s="356"/>
      <c r="D1" s="356"/>
      <c r="E1" s="357"/>
    </row>
    <row r="2" spans="1:5" s="318" customFormat="1" ht="12.75">
      <c r="A2" s="327"/>
      <c r="B2" s="327"/>
      <c r="C2" s="328" t="s">
        <v>317</v>
      </c>
      <c r="D2" s="328" t="s">
        <v>317</v>
      </c>
      <c r="E2" s="329"/>
    </row>
    <row r="3" spans="1:6" ht="15.75" customHeight="1">
      <c r="A3" s="399" t="s">
        <v>315</v>
      </c>
      <c r="B3" s="330" t="s">
        <v>316</v>
      </c>
      <c r="C3" s="331" t="s">
        <v>353</v>
      </c>
      <c r="D3" s="331" t="s">
        <v>345</v>
      </c>
      <c r="E3" s="332" t="s">
        <v>285</v>
      </c>
      <c r="F3" s="358"/>
    </row>
    <row r="4" spans="1:6" ht="9.75" customHeight="1">
      <c r="A4" s="359"/>
      <c r="B4" s="359"/>
      <c r="C4" s="360"/>
      <c r="D4" s="360"/>
      <c r="E4" s="361"/>
      <c r="F4" s="358"/>
    </row>
    <row r="5" spans="1:6" ht="12.75">
      <c r="A5" s="334" t="s">
        <v>20</v>
      </c>
      <c r="B5" s="334"/>
      <c r="C5" s="362"/>
      <c r="D5" s="362"/>
      <c r="E5" s="363"/>
      <c r="F5" s="358"/>
    </row>
    <row r="6" spans="1:6" ht="12.75">
      <c r="A6" s="334"/>
      <c r="B6" s="334"/>
      <c r="C6" s="362"/>
      <c r="D6" s="362"/>
      <c r="E6" s="363"/>
      <c r="F6" s="358"/>
    </row>
    <row r="7" spans="1:6" ht="12.75">
      <c r="A7" s="334" t="s">
        <v>299</v>
      </c>
      <c r="B7" s="334"/>
      <c r="C7" s="362"/>
      <c r="D7" s="362"/>
      <c r="E7" s="363"/>
      <c r="F7" s="358"/>
    </row>
    <row r="8" spans="1:5" ht="12.75">
      <c r="A8" s="364" t="s">
        <v>261</v>
      </c>
      <c r="B8" s="364">
        <v>16</v>
      </c>
      <c r="C8" s="333">
        <v>648016</v>
      </c>
      <c r="D8" s="333">
        <v>641254</v>
      </c>
      <c r="E8" s="333">
        <f aca="true" t="shared" si="0" ref="E8:E18">+C8-D8</f>
        <v>6762</v>
      </c>
    </row>
    <row r="9" spans="1:5" ht="12.75">
      <c r="A9" s="364" t="s">
        <v>295</v>
      </c>
      <c r="B9" s="364">
        <v>17</v>
      </c>
      <c r="C9" s="333">
        <v>249650</v>
      </c>
      <c r="D9" s="333">
        <v>250415</v>
      </c>
      <c r="E9" s="333">
        <f t="shared" si="0"/>
        <v>-765</v>
      </c>
    </row>
    <row r="10" spans="1:5" ht="12.75">
      <c r="A10" s="364" t="s">
        <v>262</v>
      </c>
      <c r="B10" s="364">
        <v>18</v>
      </c>
      <c r="C10" s="333"/>
      <c r="D10" s="333"/>
      <c r="E10" s="333">
        <f t="shared" si="0"/>
        <v>0</v>
      </c>
    </row>
    <row r="11" spans="1:5" ht="12.75">
      <c r="A11" s="364" t="s">
        <v>263</v>
      </c>
      <c r="B11" s="364">
        <v>19</v>
      </c>
      <c r="C11" s="333">
        <v>239</v>
      </c>
      <c r="D11" s="333">
        <v>239</v>
      </c>
      <c r="E11" s="333">
        <f t="shared" si="0"/>
        <v>0</v>
      </c>
    </row>
    <row r="12" spans="1:5" ht="12.75">
      <c r="A12" s="364" t="s">
        <v>265</v>
      </c>
      <c r="B12" s="364">
        <v>20</v>
      </c>
      <c r="C12" s="333">
        <v>344</v>
      </c>
      <c r="D12" s="333">
        <f>177+166</f>
        <v>343</v>
      </c>
      <c r="E12" s="333">
        <f t="shared" si="0"/>
        <v>1</v>
      </c>
    </row>
    <row r="13" spans="1:5" ht="12.75">
      <c r="A13" s="395" t="s">
        <v>326</v>
      </c>
      <c r="B13" s="364"/>
      <c r="C13" s="396">
        <v>11</v>
      </c>
      <c r="D13" s="396">
        <v>9</v>
      </c>
      <c r="E13" s="396">
        <f>+C13-D13</f>
        <v>2</v>
      </c>
    </row>
    <row r="14" spans="1:5" ht="12.75">
      <c r="A14" s="364" t="s">
        <v>296</v>
      </c>
      <c r="B14" s="364">
        <v>21</v>
      </c>
      <c r="C14" s="333">
        <v>5779</v>
      </c>
      <c r="D14" s="333">
        <v>4990</v>
      </c>
      <c r="E14" s="333">
        <f t="shared" si="0"/>
        <v>789</v>
      </c>
    </row>
    <row r="15" spans="1:5" ht="12.75">
      <c r="A15" s="364" t="s">
        <v>297</v>
      </c>
      <c r="B15" s="364">
        <v>22</v>
      </c>
      <c r="C15" s="333">
        <f>45760+657</f>
        <v>46417</v>
      </c>
      <c r="D15" s="333">
        <f>45855+607</f>
        <v>46462</v>
      </c>
      <c r="E15" s="333">
        <f t="shared" si="0"/>
        <v>-45</v>
      </c>
    </row>
    <row r="16" spans="1:5" ht="12.75">
      <c r="A16" s="364" t="s">
        <v>328</v>
      </c>
      <c r="B16" s="364">
        <v>23</v>
      </c>
      <c r="C16" s="333"/>
      <c r="D16" s="333"/>
      <c r="E16" s="333">
        <f>+C16-D16</f>
        <v>0</v>
      </c>
    </row>
    <row r="17" spans="1:5" ht="12.75">
      <c r="A17" s="364" t="s">
        <v>329</v>
      </c>
      <c r="B17" s="364">
        <v>24</v>
      </c>
      <c r="C17" s="333">
        <v>13935</v>
      </c>
      <c r="D17" s="333">
        <v>12914</v>
      </c>
      <c r="E17" s="333">
        <f t="shared" si="0"/>
        <v>1021</v>
      </c>
    </row>
    <row r="18" spans="1:5" ht="12.75">
      <c r="A18" s="395" t="s">
        <v>326</v>
      </c>
      <c r="B18" s="364"/>
      <c r="C18" s="396">
        <v>459</v>
      </c>
      <c r="D18" s="396">
        <v>459</v>
      </c>
      <c r="E18" s="396">
        <f t="shared" si="0"/>
        <v>0</v>
      </c>
    </row>
    <row r="19" spans="1:5" ht="12.75">
      <c r="A19" s="365" t="s">
        <v>264</v>
      </c>
      <c r="B19" s="365"/>
      <c r="C19" s="365">
        <f>SUM(C8:C17)-C13</f>
        <v>964380</v>
      </c>
      <c r="D19" s="365">
        <f>SUM(D8:D17)-D13</f>
        <v>956617</v>
      </c>
      <c r="E19" s="365">
        <f>SUM(E8:E17)-E13</f>
        <v>7763</v>
      </c>
    </row>
    <row r="20" spans="3:4" ht="11.25" customHeight="1">
      <c r="C20" s="333"/>
      <c r="D20" s="333"/>
    </row>
    <row r="21" spans="1:5" ht="12.75">
      <c r="A21" s="365" t="s">
        <v>298</v>
      </c>
      <c r="B21" s="390">
        <v>28</v>
      </c>
      <c r="C21" s="337"/>
      <c r="D21" s="337"/>
      <c r="E21" s="337">
        <f>+C21-D21</f>
        <v>0</v>
      </c>
    </row>
    <row r="22" spans="3:4" ht="9.75" customHeight="1">
      <c r="C22" s="333"/>
      <c r="D22" s="333"/>
    </row>
    <row r="23" spans="1:4" ht="13.5" customHeight="1">
      <c r="A23" s="334" t="s">
        <v>300</v>
      </c>
      <c r="B23" s="334"/>
      <c r="C23" s="333"/>
      <c r="D23" s="333"/>
    </row>
    <row r="24" spans="1:5" ht="12.75">
      <c r="A24" s="364" t="s">
        <v>328</v>
      </c>
      <c r="B24" s="364">
        <v>23</v>
      </c>
      <c r="C24" s="333">
        <v>212856</v>
      </c>
      <c r="D24" s="333">
        <v>103164</v>
      </c>
      <c r="E24" s="333">
        <f aca="true" t="shared" si="1" ref="E24:E33">+C24-D24</f>
        <v>109692</v>
      </c>
    </row>
    <row r="25" spans="1:5" ht="12.75">
      <c r="A25" s="395" t="s">
        <v>326</v>
      </c>
      <c r="B25" s="364"/>
      <c r="C25" s="396">
        <v>1015</v>
      </c>
      <c r="D25" s="396">
        <v>477</v>
      </c>
      <c r="E25" s="396">
        <f t="shared" si="1"/>
        <v>538</v>
      </c>
    </row>
    <row r="26" spans="1:5" ht="12.75">
      <c r="A26" s="364" t="s">
        <v>329</v>
      </c>
      <c r="B26" s="364">
        <v>24</v>
      </c>
      <c r="C26" s="333">
        <v>25104</v>
      </c>
      <c r="D26" s="333">
        <v>24198</v>
      </c>
      <c r="E26" s="333">
        <f>+C26-D26</f>
        <v>906</v>
      </c>
    </row>
    <row r="27" spans="1:5" ht="12.75">
      <c r="A27" s="395" t="s">
        <v>326</v>
      </c>
      <c r="B27" s="364"/>
      <c r="C27" s="396">
        <v>4055</v>
      </c>
      <c r="D27" s="396">
        <f>3132+934</f>
        <v>4066</v>
      </c>
      <c r="E27" s="396">
        <f>+C27-D27</f>
        <v>-11</v>
      </c>
    </row>
    <row r="28" spans="1:5" ht="12.75">
      <c r="A28" s="364" t="s">
        <v>286</v>
      </c>
      <c r="B28" s="364">
        <v>21</v>
      </c>
      <c r="C28" s="333">
        <v>30448</v>
      </c>
      <c r="D28" s="333">
        <v>23979</v>
      </c>
      <c r="E28" s="333">
        <f t="shared" si="1"/>
        <v>6469</v>
      </c>
    </row>
    <row r="29" spans="1:5" ht="12.75">
      <c r="A29" s="364" t="s">
        <v>60</v>
      </c>
      <c r="B29" s="364">
        <v>25</v>
      </c>
      <c r="C29" s="333">
        <v>277660</v>
      </c>
      <c r="D29" s="333">
        <v>252496</v>
      </c>
      <c r="E29" s="333">
        <f t="shared" si="1"/>
        <v>25164</v>
      </c>
    </row>
    <row r="30" spans="1:5" ht="15.75" customHeight="1">
      <c r="A30" s="364" t="s">
        <v>265</v>
      </c>
      <c r="B30" s="366">
        <v>26</v>
      </c>
      <c r="C30" s="333">
        <v>27224</v>
      </c>
      <c r="D30" s="333">
        <v>4127</v>
      </c>
      <c r="E30" s="333">
        <f t="shared" si="1"/>
        <v>23097</v>
      </c>
    </row>
    <row r="31" spans="1:5" ht="15.75" customHeight="1">
      <c r="A31" s="395" t="s">
        <v>326</v>
      </c>
      <c r="B31" s="364"/>
      <c r="C31" s="396"/>
      <c r="D31" s="396"/>
      <c r="E31" s="396">
        <f t="shared" si="1"/>
        <v>0</v>
      </c>
    </row>
    <row r="32" spans="1:5" ht="12.75">
      <c r="A32" s="367" t="s">
        <v>266</v>
      </c>
      <c r="B32" s="368">
        <v>27</v>
      </c>
      <c r="C32" s="333">
        <v>177165</v>
      </c>
      <c r="D32" s="333">
        <v>200239</v>
      </c>
      <c r="E32" s="333">
        <f t="shared" si="1"/>
        <v>-23074</v>
      </c>
    </row>
    <row r="33" spans="1:5" ht="12.75">
      <c r="A33" s="337" t="s">
        <v>267</v>
      </c>
      <c r="B33" s="337"/>
      <c r="C33" s="337">
        <f>SUM(C24:C32)-C25-C31-C27</f>
        <v>750457</v>
      </c>
      <c r="D33" s="337">
        <f>SUM(D24:D32)-D25-D31-D27</f>
        <v>608203</v>
      </c>
      <c r="E33" s="337">
        <f t="shared" si="1"/>
        <v>142254</v>
      </c>
    </row>
    <row r="34" spans="3:4" ht="10.5" customHeight="1">
      <c r="C34" s="333"/>
      <c r="D34" s="333"/>
    </row>
    <row r="35" spans="1:5" ht="13.5" thickBot="1">
      <c r="A35" s="353" t="s">
        <v>321</v>
      </c>
      <c r="B35" s="353"/>
      <c r="C35" s="353">
        <f>+C33+C19</f>
        <v>1714837</v>
      </c>
      <c r="D35" s="353">
        <f>+D33+D19</f>
        <v>1564820</v>
      </c>
      <c r="E35" s="353">
        <f>+C35-D35</f>
        <v>150017</v>
      </c>
    </row>
    <row r="36" spans="3:4" ht="8.25" customHeight="1" thickTop="1">
      <c r="C36" s="333"/>
      <c r="D36" s="333"/>
    </row>
    <row r="37" spans="3:4" ht="12.75">
      <c r="C37" s="333"/>
      <c r="D37" s="333"/>
    </row>
    <row r="38" spans="1:5" ht="12.75">
      <c r="A38" s="354" t="s">
        <v>318</v>
      </c>
      <c r="B38" s="354"/>
      <c r="C38" s="354">
        <f>+C35-'SP PAS IAS '!C32</f>
        <v>0</v>
      </c>
      <c r="D38" s="354">
        <f>+D35-'SP PAS IAS '!D32</f>
        <v>0</v>
      </c>
      <c r="E38" s="354">
        <f>+E35-'SP PAS IAS '!E32</f>
        <v>0</v>
      </c>
    </row>
    <row r="39" spans="3:4" ht="12.75">
      <c r="C39" s="333"/>
      <c r="D39" s="333"/>
    </row>
    <row r="40" spans="3:4" ht="12.75">
      <c r="C40" s="333"/>
      <c r="D40" s="333"/>
    </row>
    <row r="41" spans="3:4" ht="12.75">
      <c r="C41" s="333"/>
      <c r="D41" s="333"/>
    </row>
    <row r="42" spans="3:4" ht="12.75">
      <c r="C42" s="333"/>
      <c r="D42" s="333"/>
    </row>
    <row r="43" spans="3:4" ht="12.75">
      <c r="C43" s="333"/>
      <c r="D43" s="333"/>
    </row>
    <row r="44" spans="3:4" ht="12.75">
      <c r="C44" s="333"/>
      <c r="D44" s="333"/>
    </row>
    <row r="45" spans="3:4" ht="12.75">
      <c r="C45" s="333"/>
      <c r="D45" s="333"/>
    </row>
    <row r="46" spans="3:4" ht="12.75">
      <c r="C46" s="333"/>
      <c r="D46" s="333"/>
    </row>
    <row r="47" spans="3:4" ht="12.75">
      <c r="C47" s="333"/>
      <c r="D47" s="333"/>
    </row>
    <row r="48" spans="3:4" ht="12.75">
      <c r="C48" s="333"/>
      <c r="D48" s="333"/>
    </row>
    <row r="49" spans="3:4" ht="12.75">
      <c r="C49" s="333"/>
      <c r="D49" s="333"/>
    </row>
    <row r="50" spans="3:4" ht="12.75">
      <c r="C50" s="333"/>
      <c r="D50" s="333"/>
    </row>
    <row r="51" spans="3:4" ht="12.75">
      <c r="C51" s="333"/>
      <c r="D51" s="333"/>
    </row>
    <row r="52" spans="3:4" ht="12.75">
      <c r="C52" s="333"/>
      <c r="D52" s="333"/>
    </row>
    <row r="53" spans="3:4" ht="12.75">
      <c r="C53" s="333"/>
      <c r="D53" s="333"/>
    </row>
    <row r="54" spans="3:4" ht="12.75">
      <c r="C54" s="333"/>
      <c r="D54" s="333"/>
    </row>
    <row r="55" spans="3:4" ht="12.75">
      <c r="C55" s="333"/>
      <c r="D55" s="333"/>
    </row>
    <row r="56" spans="3:4" ht="12.75">
      <c r="C56" s="333"/>
      <c r="D56" s="333"/>
    </row>
    <row r="57" spans="3:4" ht="12.75">
      <c r="C57" s="333"/>
      <c r="D57" s="333"/>
    </row>
    <row r="58" spans="3:4" ht="12.75">
      <c r="C58" s="333"/>
      <c r="D58" s="333"/>
    </row>
    <row r="59" spans="3:4" ht="12.75">
      <c r="C59" s="333"/>
      <c r="D59" s="333"/>
    </row>
    <row r="60" spans="3:4" ht="12.75">
      <c r="C60" s="333"/>
      <c r="D60" s="333"/>
    </row>
    <row r="61" spans="3:4" ht="12.75">
      <c r="C61" s="333"/>
      <c r="D61" s="333"/>
    </row>
    <row r="62" spans="3:4" ht="12.75">
      <c r="C62" s="333"/>
      <c r="D62" s="333"/>
    </row>
    <row r="63" spans="3:4" ht="12.75">
      <c r="C63" s="333"/>
      <c r="D63" s="333"/>
    </row>
    <row r="64" spans="3:4" ht="12.75">
      <c r="C64" s="333"/>
      <c r="D64" s="333"/>
    </row>
    <row r="65" spans="3:4" ht="12.75">
      <c r="C65" s="333"/>
      <c r="D65" s="333"/>
    </row>
    <row r="66" spans="3:4" ht="12.75">
      <c r="C66" s="333"/>
      <c r="D66" s="333"/>
    </row>
    <row r="67" spans="3:4" ht="12.75">
      <c r="C67" s="333"/>
      <c r="D67" s="333"/>
    </row>
    <row r="68" spans="3:4" ht="12.75">
      <c r="C68" s="333"/>
      <c r="D68" s="333"/>
    </row>
    <row r="69" spans="3:4" ht="12.75">
      <c r="C69" s="333"/>
      <c r="D69" s="333"/>
    </row>
    <row r="70" spans="3:4" ht="12.75">
      <c r="C70" s="333"/>
      <c r="D70" s="333"/>
    </row>
    <row r="71" spans="3:4" ht="12.75">
      <c r="C71" s="333"/>
      <c r="D71" s="333"/>
    </row>
    <row r="72" spans="3:4" ht="12.75">
      <c r="C72" s="333"/>
      <c r="D72" s="333"/>
    </row>
    <row r="73" spans="3:4" ht="12.75">
      <c r="C73" s="333"/>
      <c r="D73" s="333"/>
    </row>
    <row r="74" spans="3:4" ht="12.75">
      <c r="C74" s="333"/>
      <c r="D74" s="333"/>
    </row>
    <row r="75" spans="3:4" ht="12.75">
      <c r="C75" s="333"/>
      <c r="D75" s="333"/>
    </row>
    <row r="76" spans="3:4" ht="12.75">
      <c r="C76" s="333"/>
      <c r="D76" s="333"/>
    </row>
    <row r="77" spans="3:4" ht="12.75">
      <c r="C77" s="333"/>
      <c r="D77" s="333"/>
    </row>
    <row r="78" spans="3:4" ht="12.75">
      <c r="C78" s="333"/>
      <c r="D78" s="333"/>
    </row>
    <row r="79" spans="3:4" ht="12.75">
      <c r="C79" s="333"/>
      <c r="D79" s="333"/>
    </row>
    <row r="80" spans="3:4" ht="12.75">
      <c r="C80" s="333"/>
      <c r="D80" s="333"/>
    </row>
    <row r="81" spans="3:4" ht="12.75">
      <c r="C81" s="333"/>
      <c r="D81" s="333"/>
    </row>
    <row r="82" spans="3:4" ht="12.75">
      <c r="C82" s="333"/>
      <c r="D82" s="333"/>
    </row>
    <row r="83" spans="3:4" ht="12.75">
      <c r="C83" s="333"/>
      <c r="D83" s="333"/>
    </row>
    <row r="84" spans="3:4" ht="12.75">
      <c r="C84" s="333"/>
      <c r="D84" s="333"/>
    </row>
    <row r="85" spans="3:4" ht="12.75">
      <c r="C85" s="333"/>
      <c r="D85" s="333"/>
    </row>
    <row r="86" spans="3:4" ht="12.75">
      <c r="C86" s="333"/>
      <c r="D86" s="333"/>
    </row>
    <row r="87" spans="3:4" ht="12.75">
      <c r="C87" s="333"/>
      <c r="D87" s="333"/>
    </row>
    <row r="88" spans="3:4" ht="12.75">
      <c r="C88" s="333"/>
      <c r="D88" s="333"/>
    </row>
    <row r="89" spans="3:4" ht="12.75">
      <c r="C89" s="333"/>
      <c r="D89" s="333"/>
    </row>
    <row r="90" spans="3:4" ht="12.75">
      <c r="C90" s="333"/>
      <c r="D90" s="333"/>
    </row>
    <row r="91" spans="3:4" ht="12.75">
      <c r="C91" s="333"/>
      <c r="D91" s="333"/>
    </row>
    <row r="92" spans="3:4" ht="12.75">
      <c r="C92" s="333"/>
      <c r="D92" s="333"/>
    </row>
    <row r="93" spans="3:4" ht="12.75">
      <c r="C93" s="333"/>
      <c r="D93" s="333"/>
    </row>
    <row r="94" spans="3:4" ht="12.75">
      <c r="C94" s="333"/>
      <c r="D94" s="333"/>
    </row>
    <row r="95" spans="3:4" ht="12.75">
      <c r="C95" s="333"/>
      <c r="D95" s="333"/>
    </row>
    <row r="96" spans="3:4" ht="12.75">
      <c r="C96" s="333"/>
      <c r="D96" s="333"/>
    </row>
    <row r="97" spans="3:4" ht="12.75">
      <c r="C97" s="333"/>
      <c r="D97" s="333"/>
    </row>
    <row r="98" spans="3:4" ht="12.75">
      <c r="C98" s="333"/>
      <c r="D98" s="333"/>
    </row>
    <row r="99" spans="3:4" ht="12.75">
      <c r="C99" s="333"/>
      <c r="D99" s="333"/>
    </row>
    <row r="100" spans="3:4" ht="12.75">
      <c r="C100" s="333"/>
      <c r="D100" s="333"/>
    </row>
    <row r="101" spans="3:4" ht="12.75">
      <c r="C101" s="333"/>
      <c r="D101" s="333"/>
    </row>
    <row r="102" spans="3:4" ht="12.75">
      <c r="C102" s="333"/>
      <c r="D102" s="333"/>
    </row>
    <row r="103" spans="3:4" ht="12.75">
      <c r="C103" s="333"/>
      <c r="D103" s="333"/>
    </row>
    <row r="104" spans="3:4" ht="12.75">
      <c r="C104" s="333"/>
      <c r="D104" s="333"/>
    </row>
    <row r="105" spans="3:4" ht="12.75">
      <c r="C105" s="333"/>
      <c r="D105" s="333"/>
    </row>
    <row r="106" spans="3:4" ht="12.75">
      <c r="C106" s="333"/>
      <c r="D106" s="333"/>
    </row>
    <row r="107" spans="3:4" ht="12.75">
      <c r="C107" s="333"/>
      <c r="D107" s="333"/>
    </row>
    <row r="108" spans="3:4" ht="12.75">
      <c r="C108" s="333"/>
      <c r="D108" s="333"/>
    </row>
    <row r="109" spans="3:4" ht="12.75">
      <c r="C109" s="333"/>
      <c r="D109" s="333"/>
    </row>
    <row r="110" spans="3:4" ht="12.75">
      <c r="C110" s="333"/>
      <c r="D110" s="333"/>
    </row>
    <row r="111" spans="3:4" ht="12.75">
      <c r="C111" s="333"/>
      <c r="D111" s="333"/>
    </row>
    <row r="112" spans="3:4" ht="12.75">
      <c r="C112" s="333"/>
      <c r="D112" s="333"/>
    </row>
    <row r="113" spans="3:4" ht="12.75">
      <c r="C113" s="333"/>
      <c r="D113" s="333"/>
    </row>
    <row r="114" spans="3:4" ht="12.75">
      <c r="C114" s="333"/>
      <c r="D114" s="333"/>
    </row>
    <row r="115" spans="3:4" ht="12.75">
      <c r="C115" s="333"/>
      <c r="D115" s="333"/>
    </row>
    <row r="116" spans="3:4" ht="12.75">
      <c r="C116" s="333"/>
      <c r="D116" s="333"/>
    </row>
    <row r="117" spans="3:4" ht="12.75">
      <c r="C117" s="333"/>
      <c r="D117" s="333"/>
    </row>
    <row r="118" spans="3:4" ht="12.75">
      <c r="C118" s="333"/>
      <c r="D118" s="333"/>
    </row>
    <row r="119" spans="3:4" ht="12.75">
      <c r="C119" s="333"/>
      <c r="D119" s="333"/>
    </row>
    <row r="120" spans="3:4" ht="12.75">
      <c r="C120" s="333"/>
      <c r="D120" s="333"/>
    </row>
    <row r="121" spans="3:4" ht="12.75">
      <c r="C121" s="333"/>
      <c r="D121" s="333"/>
    </row>
    <row r="122" spans="3:4" ht="12.75">
      <c r="C122" s="333"/>
      <c r="D122" s="333"/>
    </row>
    <row r="123" spans="3:4" ht="12.75">
      <c r="C123" s="333"/>
      <c r="D123" s="333"/>
    </row>
    <row r="124" spans="3:4" ht="12.75">
      <c r="C124" s="333"/>
      <c r="D124" s="333"/>
    </row>
    <row r="125" spans="3:4" ht="12.75">
      <c r="C125" s="333"/>
      <c r="D125" s="333"/>
    </row>
    <row r="126" spans="3:4" ht="12.75">
      <c r="C126" s="333"/>
      <c r="D126" s="333"/>
    </row>
    <row r="127" spans="3:4" ht="12.75">
      <c r="C127" s="333"/>
      <c r="D127" s="333"/>
    </row>
    <row r="128" spans="3:4" ht="12.75">
      <c r="C128" s="333"/>
      <c r="D128" s="333"/>
    </row>
    <row r="129" spans="3:4" ht="12.75">
      <c r="C129" s="333"/>
      <c r="D129" s="333"/>
    </row>
    <row r="130" spans="3:4" ht="12.75">
      <c r="C130" s="333"/>
      <c r="D130" s="333"/>
    </row>
    <row r="131" spans="3:4" ht="12.75">
      <c r="C131" s="333"/>
      <c r="D131" s="333"/>
    </row>
    <row r="132" spans="3:4" ht="12.75">
      <c r="C132" s="333"/>
      <c r="D132" s="333"/>
    </row>
    <row r="133" spans="3:4" ht="12.75">
      <c r="C133" s="333"/>
      <c r="D133" s="333"/>
    </row>
    <row r="134" spans="3:4" ht="12.75">
      <c r="C134" s="333"/>
      <c r="D134" s="333"/>
    </row>
    <row r="135" spans="3:4" ht="12.75">
      <c r="C135" s="333"/>
      <c r="D135" s="333"/>
    </row>
    <row r="136" spans="3:4" ht="12.75">
      <c r="C136" s="333"/>
      <c r="D136" s="333"/>
    </row>
    <row r="137" spans="3:5" ht="12.75">
      <c r="C137" s="333"/>
      <c r="D137" s="333"/>
      <c r="E137" s="333" t="e">
        <f>+E135+E132+E99+#REF!+E89+#REF!</f>
        <v>#REF!</v>
      </c>
    </row>
    <row r="138" spans="3:4" ht="12.75">
      <c r="C138" s="333"/>
      <c r="D138" s="333"/>
    </row>
    <row r="139" spans="3:4" ht="12.75">
      <c r="C139" s="333"/>
      <c r="D139" s="333"/>
    </row>
    <row r="140" spans="3:4" ht="12.75">
      <c r="C140" s="333"/>
      <c r="D140" s="333"/>
    </row>
    <row r="141" spans="3:4" ht="12.75">
      <c r="C141" s="333"/>
      <c r="D141" s="333"/>
    </row>
    <row r="142" spans="3:4" ht="12.75">
      <c r="C142" s="333"/>
      <c r="D142" s="333"/>
    </row>
    <row r="143" spans="3:4" ht="12.75">
      <c r="C143" s="333"/>
      <c r="D143" s="333"/>
    </row>
    <row r="144" spans="3:4" ht="12.75">
      <c r="C144" s="333"/>
      <c r="D144" s="333"/>
    </row>
    <row r="145" spans="3:4" ht="12.75">
      <c r="C145" s="333"/>
      <c r="D145" s="333"/>
    </row>
    <row r="146" spans="3:4" ht="12.75">
      <c r="C146" s="333"/>
      <c r="D146" s="333"/>
    </row>
    <row r="147" spans="3:4" ht="12.75">
      <c r="C147" s="333"/>
      <c r="D147" s="333"/>
    </row>
    <row r="148" spans="3:4" ht="12.75">
      <c r="C148" s="333"/>
      <c r="D148" s="333"/>
    </row>
    <row r="149" spans="3:4" ht="12.75">
      <c r="C149" s="333"/>
      <c r="D149" s="333"/>
    </row>
    <row r="150" spans="3:4" ht="12.75">
      <c r="C150" s="333"/>
      <c r="D150" s="333"/>
    </row>
    <row r="151" spans="3:4" ht="12.75">
      <c r="C151" s="333"/>
      <c r="D151" s="333"/>
    </row>
    <row r="152" spans="3:4" ht="12.75">
      <c r="C152" s="333"/>
      <c r="D152" s="333"/>
    </row>
    <row r="153" spans="3:4" ht="12.75">
      <c r="C153" s="333"/>
      <c r="D153" s="333"/>
    </row>
    <row r="154" spans="3:4" ht="12.75">
      <c r="C154" s="333"/>
      <c r="D154" s="333"/>
    </row>
    <row r="155" spans="3:4" ht="12.75">
      <c r="C155" s="333"/>
      <c r="D155" s="333"/>
    </row>
    <row r="156" spans="3:4" ht="12.75">
      <c r="C156" s="333"/>
      <c r="D156" s="333"/>
    </row>
    <row r="157" spans="3:4" ht="12.75">
      <c r="C157" s="333"/>
      <c r="D157" s="333"/>
    </row>
    <row r="158" spans="3:4" ht="12.75">
      <c r="C158" s="333"/>
      <c r="D158" s="333"/>
    </row>
    <row r="159" spans="3:4" ht="12.75">
      <c r="C159" s="333"/>
      <c r="D159" s="333"/>
    </row>
    <row r="160" spans="3:4" ht="12.75">
      <c r="C160" s="333"/>
      <c r="D160" s="333"/>
    </row>
    <row r="161" spans="3:4" ht="12.75">
      <c r="C161" s="333"/>
      <c r="D161" s="333"/>
    </row>
    <row r="162" spans="3:4" ht="12.75">
      <c r="C162" s="333"/>
      <c r="D162" s="333"/>
    </row>
    <row r="163" spans="3:4" ht="12.75">
      <c r="C163" s="333"/>
      <c r="D163" s="333"/>
    </row>
    <row r="164" spans="3:4" ht="12.75">
      <c r="C164" s="333"/>
      <c r="D164" s="333"/>
    </row>
    <row r="165" spans="3:4" ht="12.75">
      <c r="C165" s="333"/>
      <c r="D165" s="333"/>
    </row>
    <row r="166" spans="3:4" ht="12.75">
      <c r="C166" s="333"/>
      <c r="D166" s="333"/>
    </row>
    <row r="167" spans="3:4" ht="12.75">
      <c r="C167" s="333"/>
      <c r="D167" s="333"/>
    </row>
    <row r="168" spans="3:4" ht="12.75">
      <c r="C168" s="333"/>
      <c r="D168" s="333"/>
    </row>
    <row r="169" spans="3:4" ht="12.75">
      <c r="C169" s="333"/>
      <c r="D169" s="333"/>
    </row>
    <row r="170" spans="3:4" ht="12.75">
      <c r="C170" s="333"/>
      <c r="D170" s="333"/>
    </row>
    <row r="171" spans="3:4" ht="12.75">
      <c r="C171" s="333"/>
      <c r="D171" s="333"/>
    </row>
    <row r="172" spans="3:4" ht="12.75">
      <c r="C172" s="333"/>
      <c r="D172" s="333"/>
    </row>
    <row r="173" spans="3:4" ht="12.75">
      <c r="C173" s="333"/>
      <c r="D173" s="333"/>
    </row>
    <row r="174" spans="3:4" ht="12.75">
      <c r="C174" s="333"/>
      <c r="D174" s="333"/>
    </row>
    <row r="175" spans="3:4" ht="12.75">
      <c r="C175" s="333"/>
      <c r="D175" s="333"/>
    </row>
    <row r="176" spans="3:4" ht="12.75">
      <c r="C176" s="333"/>
      <c r="D176" s="333"/>
    </row>
    <row r="177" spans="3:4" ht="12.75">
      <c r="C177" s="333"/>
      <c r="D177" s="333"/>
    </row>
    <row r="178" spans="3:4" ht="12.75">
      <c r="C178" s="333"/>
      <c r="D178" s="333"/>
    </row>
    <row r="179" spans="3:4" ht="12.75">
      <c r="C179" s="333"/>
      <c r="D179" s="333"/>
    </row>
    <row r="180" spans="3:4" ht="12.75">
      <c r="C180" s="333"/>
      <c r="D180" s="333"/>
    </row>
    <row r="181" spans="3:4" ht="12.75">
      <c r="C181" s="333"/>
      <c r="D181" s="333"/>
    </row>
    <row r="182" spans="3:4" ht="12.75">
      <c r="C182" s="333"/>
      <c r="D182" s="333"/>
    </row>
    <row r="183" spans="3:4" ht="12.75">
      <c r="C183" s="333"/>
      <c r="D183" s="333"/>
    </row>
    <row r="184" spans="3:4" ht="12.75">
      <c r="C184" s="333"/>
      <c r="D184" s="333"/>
    </row>
    <row r="185" spans="3:4" ht="12.75">
      <c r="C185" s="333"/>
      <c r="D185" s="333"/>
    </row>
    <row r="186" spans="3:4" ht="12.75">
      <c r="C186" s="333"/>
      <c r="D186" s="333"/>
    </row>
    <row r="187" spans="3:4" ht="12.75">
      <c r="C187" s="333"/>
      <c r="D187" s="333"/>
    </row>
    <row r="188" spans="3:4" ht="12.75">
      <c r="C188" s="333"/>
      <c r="D188" s="333"/>
    </row>
    <row r="189" spans="3:4" ht="12.75">
      <c r="C189" s="333"/>
      <c r="D189" s="333"/>
    </row>
    <row r="190" spans="3:4" ht="12.75">
      <c r="C190" s="333"/>
      <c r="D190" s="333"/>
    </row>
    <row r="191" spans="3:4" ht="12.75">
      <c r="C191" s="333"/>
      <c r="D191" s="333"/>
    </row>
    <row r="192" spans="3:4" ht="12.75">
      <c r="C192" s="333"/>
      <c r="D192" s="333"/>
    </row>
    <row r="193" spans="3:4" ht="12.75">
      <c r="C193" s="333"/>
      <c r="D193" s="333"/>
    </row>
    <row r="194" spans="3:4" ht="12.75">
      <c r="C194" s="333"/>
      <c r="D194" s="333"/>
    </row>
    <row r="195" spans="3:4" ht="12.75">
      <c r="C195" s="333"/>
      <c r="D195" s="333"/>
    </row>
    <row r="196" spans="3:4" ht="12.75">
      <c r="C196" s="333"/>
      <c r="D196" s="333"/>
    </row>
    <row r="197" spans="3:4" ht="12.75">
      <c r="C197" s="333"/>
      <c r="D197" s="333"/>
    </row>
    <row r="198" spans="3:4" ht="12.75">
      <c r="C198" s="333"/>
      <c r="D198" s="333"/>
    </row>
    <row r="199" spans="3:4" ht="12.75">
      <c r="C199" s="333"/>
      <c r="D199" s="333"/>
    </row>
    <row r="200" spans="3:4" ht="12.75">
      <c r="C200" s="333"/>
      <c r="D200" s="333"/>
    </row>
    <row r="201" spans="3:4" ht="12.75">
      <c r="C201" s="333"/>
      <c r="D201" s="333"/>
    </row>
    <row r="202" spans="3:4" ht="12.75">
      <c r="C202" s="333"/>
      <c r="D202" s="333"/>
    </row>
    <row r="203" spans="3:4" ht="12.75">
      <c r="C203" s="333"/>
      <c r="D203" s="333"/>
    </row>
    <row r="204" spans="3:4" ht="12.75">
      <c r="C204" s="333"/>
      <c r="D204" s="333"/>
    </row>
    <row r="205" spans="3:4" ht="12.75">
      <c r="C205" s="333"/>
      <c r="D205" s="333"/>
    </row>
    <row r="206" spans="3:4" ht="12.75">
      <c r="C206" s="333"/>
      <c r="D206" s="333"/>
    </row>
    <row r="207" spans="3:4" ht="12.75">
      <c r="C207" s="333"/>
      <c r="D207" s="333"/>
    </row>
    <row r="208" spans="3:4" ht="12.75">
      <c r="C208" s="333"/>
      <c r="D208" s="333"/>
    </row>
    <row r="209" spans="3:4" ht="12.75">
      <c r="C209" s="333"/>
      <c r="D209" s="333"/>
    </row>
    <row r="210" spans="3:4" ht="12.75">
      <c r="C210" s="333"/>
      <c r="D210" s="333"/>
    </row>
    <row r="211" spans="3:4" ht="12.75">
      <c r="C211" s="333"/>
      <c r="D211" s="333"/>
    </row>
    <row r="212" spans="3:4" ht="12.75">
      <c r="C212" s="333"/>
      <c r="D212" s="333"/>
    </row>
    <row r="213" spans="3:4" ht="12.75">
      <c r="C213" s="333"/>
      <c r="D213" s="333"/>
    </row>
    <row r="214" spans="3:4" ht="12.75">
      <c r="C214" s="333"/>
      <c r="D214" s="333"/>
    </row>
    <row r="215" spans="3:4" ht="12.75">
      <c r="C215" s="333"/>
      <c r="D215" s="333"/>
    </row>
    <row r="216" spans="3:4" ht="12.75">
      <c r="C216" s="333"/>
      <c r="D216" s="333"/>
    </row>
    <row r="217" spans="3:4" ht="12.75">
      <c r="C217" s="333"/>
      <c r="D217" s="333"/>
    </row>
    <row r="218" spans="3:4" ht="12.75">
      <c r="C218" s="333"/>
      <c r="D218" s="333"/>
    </row>
    <row r="219" spans="3:4" ht="12.75">
      <c r="C219" s="333"/>
      <c r="D219" s="333"/>
    </row>
    <row r="220" spans="3:4" ht="12.75">
      <c r="C220" s="333"/>
      <c r="D220" s="333"/>
    </row>
    <row r="221" spans="3:4" ht="12.75">
      <c r="C221" s="333"/>
      <c r="D221" s="333"/>
    </row>
    <row r="222" spans="3:4" ht="12.75">
      <c r="C222" s="333"/>
      <c r="D222" s="333"/>
    </row>
    <row r="223" spans="3:4" ht="12.75">
      <c r="C223" s="333"/>
      <c r="D223" s="33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1.57421875" style="323" bestFit="1" customWidth="1"/>
    <col min="2" max="2" width="4.8515625" style="323" bestFit="1" customWidth="1"/>
    <col min="3" max="4" width="17.28125" style="322" customWidth="1"/>
    <col min="5" max="5" width="12.28125" style="323" customWidth="1"/>
    <col min="6" max="16384" width="9.140625" style="321" customWidth="1"/>
  </cols>
  <sheetData>
    <row r="1" spans="1:5" s="318" customFormat="1" ht="15">
      <c r="A1" s="355" t="s">
        <v>342</v>
      </c>
      <c r="B1" s="326"/>
      <c r="C1" s="324"/>
      <c r="D1" s="324"/>
      <c r="E1" s="325"/>
    </row>
    <row r="2" spans="1:5" s="318" customFormat="1" ht="12.75">
      <c r="A2" s="327"/>
      <c r="B2" s="327"/>
      <c r="C2" s="328" t="s">
        <v>317</v>
      </c>
      <c r="D2" s="328" t="s">
        <v>317</v>
      </c>
      <c r="E2" s="329"/>
    </row>
    <row r="3" spans="1:6" ht="12.75">
      <c r="A3" s="399" t="s">
        <v>315</v>
      </c>
      <c r="B3" s="330" t="s">
        <v>316</v>
      </c>
      <c r="C3" s="331" t="str">
        <f>+'SP ATT IAS'!C3</f>
        <v>30 giugno 2010</v>
      </c>
      <c r="D3" s="331" t="str">
        <f>+'SP ATT IAS'!D3</f>
        <v>31 dicembre 2009</v>
      </c>
      <c r="E3" s="332" t="s">
        <v>285</v>
      </c>
      <c r="F3" s="320"/>
    </row>
    <row r="4" spans="1:5" ht="8.25" customHeight="1">
      <c r="A4" s="333"/>
      <c r="B4" s="333"/>
      <c r="C4" s="333"/>
      <c r="D4" s="333"/>
      <c r="E4" s="333"/>
    </row>
    <row r="5" spans="1:5" ht="16.5" customHeight="1">
      <c r="A5" s="334" t="s">
        <v>319</v>
      </c>
      <c r="B5" s="333"/>
      <c r="C5" s="333"/>
      <c r="D5" s="333"/>
      <c r="E5" s="333"/>
    </row>
    <row r="6" spans="1:5" ht="8.25" customHeight="1">
      <c r="A6" s="333"/>
      <c r="B6" s="333"/>
      <c r="C6" s="333"/>
      <c r="D6" s="333"/>
      <c r="E6" s="333"/>
    </row>
    <row r="7" spans="1:5" ht="16.5" customHeight="1">
      <c r="A7" s="334" t="s">
        <v>93</v>
      </c>
      <c r="B7" s="333"/>
      <c r="C7" s="333"/>
      <c r="D7" s="333"/>
      <c r="E7" s="333"/>
    </row>
    <row r="8" spans="1:7" ht="25.5">
      <c r="A8" s="335" t="s">
        <v>301</v>
      </c>
      <c r="B8" s="333">
        <v>29</v>
      </c>
      <c r="C8" s="333">
        <v>437351</v>
      </c>
      <c r="D8" s="333">
        <v>421661</v>
      </c>
      <c r="E8" s="333">
        <f>+C8-D8</f>
        <v>15690</v>
      </c>
      <c r="G8" s="333"/>
    </row>
    <row r="9" spans="1:7" ht="25.5">
      <c r="A9" s="335" t="s">
        <v>302</v>
      </c>
      <c r="B9" s="333">
        <v>29</v>
      </c>
      <c r="C9" s="333">
        <v>1663</v>
      </c>
      <c r="D9" s="333">
        <v>2141</v>
      </c>
      <c r="E9" s="333">
        <f>+C9-D9</f>
        <v>-478</v>
      </c>
      <c r="G9" s="333"/>
    </row>
    <row r="10" spans="1:5" ht="12.75">
      <c r="A10" s="336" t="s">
        <v>303</v>
      </c>
      <c r="B10" s="336"/>
      <c r="C10" s="337">
        <f>+C8+C9</f>
        <v>439014</v>
      </c>
      <c r="D10" s="337">
        <f>+D8+D9</f>
        <v>423802</v>
      </c>
      <c r="E10" s="337">
        <f>+C10-D10</f>
        <v>15212</v>
      </c>
    </row>
    <row r="11" spans="1:5" ht="8.25" customHeight="1">
      <c r="A11" s="334"/>
      <c r="B11" s="334"/>
      <c r="C11" s="338"/>
      <c r="D11" s="338"/>
      <c r="E11" s="338"/>
    </row>
    <row r="12" spans="1:5" ht="14.25" customHeight="1">
      <c r="A12" s="334" t="s">
        <v>304</v>
      </c>
      <c r="B12" s="334"/>
      <c r="C12" s="338"/>
      <c r="D12" s="338"/>
      <c r="E12" s="338"/>
    </row>
    <row r="13" spans="1:7" ht="12.75">
      <c r="A13" s="339" t="s">
        <v>309</v>
      </c>
      <c r="B13" s="340">
        <v>30</v>
      </c>
      <c r="C13" s="341">
        <v>417394</v>
      </c>
      <c r="D13" s="341">
        <v>443164</v>
      </c>
      <c r="E13" s="341">
        <f aca="true" t="shared" si="0" ref="E13:E19">+C13-D13</f>
        <v>-25770</v>
      </c>
      <c r="G13" s="341"/>
    </row>
    <row r="14" spans="1:5" s="333" customFormat="1" ht="12.75">
      <c r="A14" s="395" t="s">
        <v>326</v>
      </c>
      <c r="B14" s="364"/>
      <c r="C14" s="396">
        <v>2900</v>
      </c>
      <c r="D14" s="396">
        <v>16000</v>
      </c>
      <c r="E14" s="396">
        <f t="shared" si="0"/>
        <v>-13100</v>
      </c>
    </row>
    <row r="15" spans="1:5" ht="12.75">
      <c r="A15" s="342" t="s">
        <v>305</v>
      </c>
      <c r="B15" s="340">
        <v>34</v>
      </c>
      <c r="C15" s="389">
        <v>61894</v>
      </c>
      <c r="D15" s="389">
        <v>61859</v>
      </c>
      <c r="E15" s="341">
        <f t="shared" si="0"/>
        <v>35</v>
      </c>
    </row>
    <row r="16" spans="1:5" ht="12.75">
      <c r="A16" s="339" t="s">
        <v>306</v>
      </c>
      <c r="B16" s="340">
        <v>32</v>
      </c>
      <c r="C16" s="341">
        <v>23522</v>
      </c>
      <c r="D16" s="341">
        <v>22965</v>
      </c>
      <c r="E16" s="341">
        <f t="shared" si="0"/>
        <v>557</v>
      </c>
    </row>
    <row r="17" spans="1:5" ht="12.75">
      <c r="A17" s="351" t="s">
        <v>310</v>
      </c>
      <c r="B17" s="350">
        <v>35</v>
      </c>
      <c r="C17" s="333"/>
      <c r="D17" s="333"/>
      <c r="E17" s="333">
        <f t="shared" si="0"/>
        <v>0</v>
      </c>
    </row>
    <row r="18" spans="1:5" ht="12.75">
      <c r="A18" s="342" t="s">
        <v>327</v>
      </c>
      <c r="B18" s="340">
        <v>36</v>
      </c>
      <c r="C18" s="341">
        <f>4986+1003</f>
        <v>5989</v>
      </c>
      <c r="D18" s="341">
        <f>1003+5482</f>
        <v>6485</v>
      </c>
      <c r="E18" s="341">
        <f>+C18-D18</f>
        <v>-496</v>
      </c>
    </row>
    <row r="19" spans="1:5" ht="12.75">
      <c r="A19" s="339" t="s">
        <v>307</v>
      </c>
      <c r="B19" s="340">
        <v>33</v>
      </c>
      <c r="C19" s="341">
        <v>29208</v>
      </c>
      <c r="D19" s="341">
        <f>29644+50</f>
        <v>29694</v>
      </c>
      <c r="E19" s="341">
        <f t="shared" si="0"/>
        <v>-486</v>
      </c>
    </row>
    <row r="20" spans="1:5" ht="12.75">
      <c r="A20" s="343" t="s">
        <v>268</v>
      </c>
      <c r="B20" s="344"/>
      <c r="C20" s="337">
        <f>SUM(C13:C19)-C14</f>
        <v>538007</v>
      </c>
      <c r="D20" s="337">
        <f>SUM(D13:D19)-D14</f>
        <v>564167</v>
      </c>
      <c r="E20" s="337">
        <f>SUM(E13:E19)-E14</f>
        <v>-26160</v>
      </c>
    </row>
    <row r="21" spans="1:5" ht="7.5" customHeight="1">
      <c r="A21" s="345"/>
      <c r="B21" s="346"/>
      <c r="C21" s="347"/>
      <c r="D21" s="347"/>
      <c r="E21" s="347"/>
    </row>
    <row r="22" spans="1:5" ht="14.25" customHeight="1">
      <c r="A22" s="334" t="s">
        <v>312</v>
      </c>
      <c r="B22" s="348"/>
      <c r="C22" s="347"/>
      <c r="D22" s="347"/>
      <c r="E22" s="347"/>
    </row>
    <row r="23" spans="1:7" ht="12.75">
      <c r="A23" s="349" t="s">
        <v>308</v>
      </c>
      <c r="B23" s="350">
        <v>30</v>
      </c>
      <c r="C23" s="333">
        <v>128651</v>
      </c>
      <c r="D23" s="333">
        <v>113178</v>
      </c>
      <c r="E23" s="333">
        <f aca="true" t="shared" si="1" ref="E23:E30">+C23-D23</f>
        <v>15473</v>
      </c>
      <c r="G23" s="333"/>
    </row>
    <row r="24" spans="1:5" ht="12.75">
      <c r="A24" s="351" t="s">
        <v>269</v>
      </c>
      <c r="B24" s="350">
        <v>31</v>
      </c>
      <c r="C24" s="333">
        <v>463881</v>
      </c>
      <c r="D24" s="333">
        <v>345987</v>
      </c>
      <c r="E24" s="333">
        <f t="shared" si="1"/>
        <v>117894</v>
      </c>
    </row>
    <row r="25" spans="1:5" s="333" customFormat="1" ht="12.75">
      <c r="A25" s="395" t="s">
        <v>326</v>
      </c>
      <c r="B25" s="364"/>
      <c r="C25" s="396">
        <f>14182+70</f>
        <v>14252</v>
      </c>
      <c r="D25" s="396">
        <v>13242</v>
      </c>
      <c r="E25" s="396">
        <f t="shared" si="1"/>
        <v>1010</v>
      </c>
    </row>
    <row r="26" spans="1:5" ht="12.75">
      <c r="A26" s="351" t="s">
        <v>310</v>
      </c>
      <c r="B26" s="350">
        <v>35</v>
      </c>
      <c r="C26" s="333">
        <v>39850</v>
      </c>
      <c r="D26" s="333">
        <v>18952</v>
      </c>
      <c r="E26" s="333">
        <f t="shared" si="1"/>
        <v>20898</v>
      </c>
    </row>
    <row r="27" spans="1:5" ht="12.75">
      <c r="A27" s="351" t="s">
        <v>311</v>
      </c>
      <c r="B27" s="350">
        <v>36</v>
      </c>
      <c r="C27" s="333">
        <f>5342+76415</f>
        <v>81757</v>
      </c>
      <c r="D27" s="333">
        <f>10120+69447</f>
        <v>79567</v>
      </c>
      <c r="E27" s="333">
        <f t="shared" si="1"/>
        <v>2190</v>
      </c>
    </row>
    <row r="28" spans="1:5" s="333" customFormat="1" ht="12.75">
      <c r="A28" s="395" t="s">
        <v>326</v>
      </c>
      <c r="B28" s="364"/>
      <c r="C28" s="396">
        <v>646</v>
      </c>
      <c r="D28" s="396">
        <v>607</v>
      </c>
      <c r="E28" s="396">
        <f>+C28-D28</f>
        <v>39</v>
      </c>
    </row>
    <row r="29" spans="1:5" ht="12.75">
      <c r="A29" s="349" t="s">
        <v>270</v>
      </c>
      <c r="B29" s="350">
        <v>32</v>
      </c>
      <c r="C29" s="333">
        <v>23677</v>
      </c>
      <c r="D29" s="333">
        <v>19167</v>
      </c>
      <c r="E29" s="333">
        <f t="shared" si="1"/>
        <v>4510</v>
      </c>
    </row>
    <row r="30" spans="1:5" ht="12.75">
      <c r="A30" s="352" t="s">
        <v>271</v>
      </c>
      <c r="B30" s="337"/>
      <c r="C30" s="337">
        <f>SUM(C23:C29)-C25-C28</f>
        <v>737816</v>
      </c>
      <c r="D30" s="337">
        <f>SUM(D23:D29)-D25-D28</f>
        <v>576851</v>
      </c>
      <c r="E30" s="337">
        <f t="shared" si="1"/>
        <v>160965</v>
      </c>
    </row>
    <row r="31" spans="1:5" ht="7.5" customHeight="1">
      <c r="A31" s="333"/>
      <c r="B31" s="333"/>
      <c r="C31" s="333"/>
      <c r="D31" s="333"/>
      <c r="E31" s="333"/>
    </row>
    <row r="32" spans="1:5" ht="13.5" thickBot="1">
      <c r="A32" s="353" t="s">
        <v>320</v>
      </c>
      <c r="B32" s="353"/>
      <c r="C32" s="353">
        <f>+C30+C20+C10</f>
        <v>1714837</v>
      </c>
      <c r="D32" s="353">
        <f>+D30+D20+D10</f>
        <v>1564820</v>
      </c>
      <c r="E32" s="353">
        <f>+C32-D32</f>
        <v>150017</v>
      </c>
    </row>
    <row r="33" spans="1:5" ht="13.5" thickTop="1">
      <c r="A33" s="333"/>
      <c r="B33" s="333"/>
      <c r="C33" s="333"/>
      <c r="D33" s="333"/>
      <c r="E33" s="333"/>
    </row>
    <row r="34" spans="1:5" ht="12.75">
      <c r="A34" s="333"/>
      <c r="B34" s="333"/>
      <c r="C34" s="333"/>
      <c r="D34" s="333"/>
      <c r="E34" s="333"/>
    </row>
    <row r="35" spans="1:5" ht="12.75">
      <c r="A35" s="354" t="s">
        <v>318</v>
      </c>
      <c r="B35" s="354"/>
      <c r="C35" s="354">
        <f>+C32-'SP ATT IAS'!C35</f>
        <v>0</v>
      </c>
      <c r="D35" s="354">
        <f>+D32-'SP ATT IAS'!D35</f>
        <v>0</v>
      </c>
      <c r="E35" s="354">
        <f>+E32-'SP ATT IAS'!E35</f>
        <v>0</v>
      </c>
    </row>
    <row r="36" spans="3:4" ht="15">
      <c r="C36" s="323"/>
      <c r="D36" s="323"/>
    </row>
    <row r="37" spans="1:4" ht="15">
      <c r="A37" s="333"/>
      <c r="C37" s="323"/>
      <c r="D37" s="323"/>
    </row>
    <row r="38" spans="3:4" ht="15">
      <c r="C38" s="323"/>
      <c r="D38" s="323"/>
    </row>
    <row r="39" spans="3:4" ht="15">
      <c r="C39" s="323"/>
      <c r="D39" s="323"/>
    </row>
    <row r="40" spans="3:4" ht="15">
      <c r="C40" s="323"/>
      <c r="D40" s="323"/>
    </row>
    <row r="41" spans="3:4" ht="15">
      <c r="C41" s="323"/>
      <c r="D41" s="323"/>
    </row>
    <row r="42" spans="3:4" ht="15">
      <c r="C42" s="323"/>
      <c r="D42" s="323"/>
    </row>
    <row r="43" spans="3:4" ht="15">
      <c r="C43" s="323"/>
      <c r="D43" s="323"/>
    </row>
    <row r="44" spans="3:4" ht="15">
      <c r="C44" s="323"/>
      <c r="D44" s="323"/>
    </row>
    <row r="45" spans="3:4" ht="15">
      <c r="C45" s="323"/>
      <c r="D45" s="323"/>
    </row>
    <row r="46" spans="3:4" ht="15">
      <c r="C46" s="323"/>
      <c r="D46" s="323"/>
    </row>
    <row r="47" spans="3:4" ht="15">
      <c r="C47" s="323"/>
      <c r="D47" s="323"/>
    </row>
    <row r="48" spans="3:4" ht="15">
      <c r="C48" s="323"/>
      <c r="D48" s="323"/>
    </row>
    <row r="49" spans="3:4" ht="15">
      <c r="C49" s="323"/>
      <c r="D49" s="323"/>
    </row>
    <row r="50" spans="3:4" ht="15">
      <c r="C50" s="323"/>
      <c r="D50" s="323"/>
    </row>
    <row r="51" spans="3:4" ht="15">
      <c r="C51" s="323"/>
      <c r="D51" s="323"/>
    </row>
    <row r="52" spans="3:4" ht="15">
      <c r="C52" s="323"/>
      <c r="D52" s="323"/>
    </row>
    <row r="53" spans="3:4" ht="15">
      <c r="C53" s="323"/>
      <c r="D53" s="323"/>
    </row>
    <row r="54" spans="3:4" ht="15">
      <c r="C54" s="323"/>
      <c r="D54" s="323"/>
    </row>
    <row r="55" spans="3:4" ht="15">
      <c r="C55" s="323"/>
      <c r="D55" s="323"/>
    </row>
    <row r="56" spans="3:4" ht="15">
      <c r="C56" s="323"/>
      <c r="D56" s="323"/>
    </row>
    <row r="57" spans="3:4" ht="15">
      <c r="C57" s="323"/>
      <c r="D57" s="323"/>
    </row>
    <row r="58" spans="3:4" ht="15">
      <c r="C58" s="323"/>
      <c r="D58" s="323"/>
    </row>
    <row r="59" spans="3:4" ht="15">
      <c r="C59" s="323"/>
      <c r="D59" s="323"/>
    </row>
    <row r="60" spans="3:4" ht="15">
      <c r="C60" s="323"/>
      <c r="D60" s="323"/>
    </row>
    <row r="61" spans="3:4" ht="15">
      <c r="C61" s="323"/>
      <c r="D61" s="323"/>
    </row>
    <row r="62" spans="3:4" ht="15">
      <c r="C62" s="323"/>
      <c r="D62" s="323"/>
    </row>
    <row r="63" spans="3:4" ht="15">
      <c r="C63" s="323"/>
      <c r="D63" s="323"/>
    </row>
    <row r="64" spans="3:4" ht="15">
      <c r="C64" s="323"/>
      <c r="D64" s="323"/>
    </row>
    <row r="65" spans="3:4" ht="15">
      <c r="C65" s="323"/>
      <c r="D65" s="323"/>
    </row>
    <row r="66" spans="3:4" ht="15">
      <c r="C66" s="323"/>
      <c r="D66" s="323"/>
    </row>
    <row r="67" spans="3:4" ht="15">
      <c r="C67" s="323"/>
      <c r="D67" s="323"/>
    </row>
    <row r="68" spans="3:4" ht="15">
      <c r="C68" s="323"/>
      <c r="D68" s="323"/>
    </row>
    <row r="69" spans="3:4" ht="15">
      <c r="C69" s="323"/>
      <c r="D69" s="323"/>
    </row>
    <row r="70" spans="3:4" ht="15">
      <c r="C70" s="323"/>
      <c r="D70" s="323"/>
    </row>
    <row r="71" spans="3:4" ht="15">
      <c r="C71" s="323"/>
      <c r="D71" s="323"/>
    </row>
    <row r="72" spans="3:4" ht="15">
      <c r="C72" s="323"/>
      <c r="D72" s="323"/>
    </row>
    <row r="73" spans="3:4" ht="15">
      <c r="C73" s="323"/>
      <c r="D73" s="323"/>
    </row>
    <row r="74" spans="3:4" ht="15">
      <c r="C74" s="323"/>
      <c r="D74" s="323"/>
    </row>
    <row r="75" spans="3:4" ht="15">
      <c r="C75" s="323"/>
      <c r="D75" s="323"/>
    </row>
    <row r="76" spans="3:4" ht="15">
      <c r="C76" s="323"/>
      <c r="D76" s="323"/>
    </row>
    <row r="77" spans="3:4" ht="15">
      <c r="C77" s="323"/>
      <c r="D77" s="323"/>
    </row>
    <row r="78" spans="3:4" ht="15">
      <c r="C78" s="323"/>
      <c r="D78" s="323"/>
    </row>
    <row r="79" spans="3:4" ht="15">
      <c r="C79" s="323"/>
      <c r="D79" s="323"/>
    </row>
    <row r="80" spans="3:4" ht="15">
      <c r="C80" s="323"/>
      <c r="D80" s="323"/>
    </row>
    <row r="81" spans="3:4" ht="15">
      <c r="C81" s="323"/>
      <c r="D81" s="323"/>
    </row>
    <row r="82" spans="3:4" ht="15">
      <c r="C82" s="323"/>
      <c r="D82" s="323"/>
    </row>
    <row r="83" spans="3:4" ht="15">
      <c r="C83" s="323"/>
      <c r="D83" s="323"/>
    </row>
    <row r="84" spans="3:4" ht="15">
      <c r="C84" s="323"/>
      <c r="D84" s="323"/>
    </row>
    <row r="85" spans="3:4" ht="15">
      <c r="C85" s="323"/>
      <c r="D85" s="323"/>
    </row>
    <row r="86" spans="3:4" ht="15">
      <c r="C86" s="323"/>
      <c r="D86" s="323"/>
    </row>
    <row r="87" spans="3:4" ht="15">
      <c r="C87" s="323"/>
      <c r="D87" s="323"/>
    </row>
    <row r="88" spans="3:4" ht="15">
      <c r="C88" s="323"/>
      <c r="D88" s="323"/>
    </row>
    <row r="89" spans="3:4" ht="15">
      <c r="C89" s="323"/>
      <c r="D89" s="323"/>
    </row>
    <row r="90" spans="3:4" ht="15">
      <c r="C90" s="323"/>
      <c r="D90" s="323"/>
    </row>
    <row r="91" spans="3:4" ht="15">
      <c r="C91" s="323"/>
      <c r="D91" s="323"/>
    </row>
    <row r="92" spans="3:4" ht="15">
      <c r="C92" s="323"/>
      <c r="D92" s="323"/>
    </row>
    <row r="93" spans="3:4" ht="15">
      <c r="C93" s="323"/>
      <c r="D93" s="323"/>
    </row>
    <row r="94" spans="3:4" ht="15">
      <c r="C94" s="323"/>
      <c r="D94" s="323"/>
    </row>
    <row r="95" spans="3:4" ht="15">
      <c r="C95" s="323"/>
      <c r="D95" s="323"/>
    </row>
    <row r="96" spans="3:4" ht="15">
      <c r="C96" s="323"/>
      <c r="D96" s="323"/>
    </row>
    <row r="97" spans="3:4" ht="15">
      <c r="C97" s="323"/>
      <c r="D97" s="323"/>
    </row>
    <row r="98" spans="3:4" ht="15">
      <c r="C98" s="323"/>
      <c r="D98" s="323"/>
    </row>
    <row r="99" spans="3:4" ht="15">
      <c r="C99" s="323"/>
      <c r="D99" s="323"/>
    </row>
    <row r="100" spans="3:4" ht="15">
      <c r="C100" s="323"/>
      <c r="D100" s="323"/>
    </row>
    <row r="101" spans="3:4" ht="15">
      <c r="C101" s="323"/>
      <c r="D101" s="323"/>
    </row>
    <row r="102" spans="3:4" ht="15">
      <c r="C102" s="323"/>
      <c r="D102" s="323"/>
    </row>
    <row r="103" spans="3:4" ht="15">
      <c r="C103" s="323"/>
      <c r="D103" s="323"/>
    </row>
    <row r="104" spans="3:4" ht="15">
      <c r="C104" s="323"/>
      <c r="D104" s="323"/>
    </row>
    <row r="105" spans="3:4" ht="15">
      <c r="C105" s="323"/>
      <c r="D105" s="323"/>
    </row>
    <row r="106" spans="3:4" ht="15">
      <c r="C106" s="323"/>
      <c r="D106" s="323"/>
    </row>
    <row r="107" spans="3:4" ht="15">
      <c r="C107" s="323"/>
      <c r="D107" s="323"/>
    </row>
    <row r="108" spans="3:4" ht="15">
      <c r="C108" s="323"/>
      <c r="D108" s="323"/>
    </row>
    <row r="109" spans="3:4" ht="15">
      <c r="C109" s="323"/>
      <c r="D109" s="323"/>
    </row>
    <row r="110" spans="3:4" ht="15">
      <c r="C110" s="323"/>
      <c r="D110" s="323"/>
    </row>
    <row r="111" spans="3:4" ht="15">
      <c r="C111" s="323"/>
      <c r="D111" s="323"/>
    </row>
    <row r="112" spans="3:4" ht="15">
      <c r="C112" s="323"/>
      <c r="D112" s="323"/>
    </row>
    <row r="113" spans="3:4" ht="15">
      <c r="C113" s="323"/>
      <c r="D113" s="323"/>
    </row>
    <row r="114" spans="3:4" ht="15">
      <c r="C114" s="323"/>
      <c r="D114" s="323"/>
    </row>
    <row r="115" spans="3:4" ht="15">
      <c r="C115" s="323"/>
      <c r="D115" s="323"/>
    </row>
    <row r="116" spans="3:4" ht="15">
      <c r="C116" s="323"/>
      <c r="D116" s="323"/>
    </row>
    <row r="117" spans="3:4" ht="15">
      <c r="C117" s="323"/>
      <c r="D117" s="323"/>
    </row>
    <row r="118" spans="3:4" ht="15">
      <c r="C118" s="323"/>
      <c r="D118" s="323"/>
    </row>
    <row r="119" spans="3:4" ht="15">
      <c r="C119" s="323"/>
      <c r="D119" s="323"/>
    </row>
    <row r="120" spans="3:4" ht="15">
      <c r="C120" s="323"/>
      <c r="D120" s="323"/>
    </row>
    <row r="121" spans="3:4" ht="15">
      <c r="C121" s="323"/>
      <c r="D121" s="323"/>
    </row>
    <row r="122" spans="3:4" ht="15">
      <c r="C122" s="323"/>
      <c r="D122" s="323"/>
    </row>
    <row r="123" spans="3:4" ht="15">
      <c r="C123" s="323"/>
      <c r="D123" s="323"/>
    </row>
    <row r="124" spans="3:4" ht="15">
      <c r="C124" s="323"/>
      <c r="D124" s="323"/>
    </row>
    <row r="125" spans="3:4" ht="15">
      <c r="C125" s="323"/>
      <c r="D125" s="323"/>
    </row>
    <row r="126" spans="3:4" ht="15">
      <c r="C126" s="323"/>
      <c r="D126" s="323"/>
    </row>
    <row r="127" spans="3:4" ht="15">
      <c r="C127" s="323"/>
      <c r="D127" s="323"/>
    </row>
    <row r="128" spans="3:4" ht="15">
      <c r="C128" s="323"/>
      <c r="D128" s="323"/>
    </row>
    <row r="129" spans="3:4" ht="15">
      <c r="C129" s="323"/>
      <c r="D129" s="323"/>
    </row>
    <row r="130" spans="3:4" ht="15">
      <c r="C130" s="323"/>
      <c r="D130" s="323"/>
    </row>
    <row r="131" spans="3:4" ht="15">
      <c r="C131" s="323"/>
      <c r="D131" s="323"/>
    </row>
    <row r="132" spans="3:4" ht="15">
      <c r="C132" s="323"/>
      <c r="D132" s="323"/>
    </row>
    <row r="133" spans="3:4" ht="15">
      <c r="C133" s="323"/>
      <c r="D133" s="323"/>
    </row>
    <row r="134" spans="3:5" ht="15">
      <c r="C134" s="323"/>
      <c r="D134" s="323"/>
      <c r="E134" s="323" t="e">
        <f>+E132+E129+E96+#REF!+E86+#REF!</f>
        <v>#REF!</v>
      </c>
    </row>
    <row r="135" spans="3:4" ht="15">
      <c r="C135" s="323"/>
      <c r="D135" s="323"/>
    </row>
    <row r="136" spans="3:4" ht="15">
      <c r="C136" s="323"/>
      <c r="D136" s="323"/>
    </row>
    <row r="137" spans="3:4" ht="15">
      <c r="C137" s="323"/>
      <c r="D137" s="323"/>
    </row>
    <row r="138" spans="3:4" ht="15">
      <c r="C138" s="323"/>
      <c r="D138" s="323"/>
    </row>
    <row r="139" spans="3:4" ht="15">
      <c r="C139" s="323"/>
      <c r="D139" s="323"/>
    </row>
    <row r="140" spans="3:4" ht="15">
      <c r="C140" s="323"/>
      <c r="D140" s="323"/>
    </row>
    <row r="141" spans="3:4" ht="15">
      <c r="C141" s="323"/>
      <c r="D141" s="323"/>
    </row>
    <row r="142" spans="3:4" ht="15">
      <c r="C142" s="323"/>
      <c r="D142" s="323"/>
    </row>
    <row r="143" spans="3:4" ht="15">
      <c r="C143" s="323"/>
      <c r="D143" s="323"/>
    </row>
    <row r="144" spans="3:4" ht="15">
      <c r="C144" s="323"/>
      <c r="D144" s="323"/>
    </row>
    <row r="145" spans="3:4" ht="15">
      <c r="C145" s="323"/>
      <c r="D145" s="323"/>
    </row>
    <row r="146" spans="3:4" ht="15">
      <c r="C146" s="323"/>
      <c r="D146" s="323"/>
    </row>
    <row r="147" spans="3:4" ht="15">
      <c r="C147" s="323"/>
      <c r="D147" s="323"/>
    </row>
    <row r="148" spans="3:4" ht="15">
      <c r="C148" s="323"/>
      <c r="D148" s="323"/>
    </row>
    <row r="149" spans="3:4" ht="15">
      <c r="C149" s="323"/>
      <c r="D149" s="323"/>
    </row>
    <row r="150" spans="3:4" ht="15">
      <c r="C150" s="323"/>
      <c r="D150" s="323"/>
    </row>
    <row r="151" spans="3:4" ht="15">
      <c r="C151" s="323"/>
      <c r="D151" s="323"/>
    </row>
    <row r="152" spans="3:4" ht="15">
      <c r="C152" s="323"/>
      <c r="D152" s="323"/>
    </row>
    <row r="153" spans="3:4" ht="15">
      <c r="C153" s="323"/>
      <c r="D153" s="323"/>
    </row>
    <row r="154" spans="3:4" ht="15">
      <c r="C154" s="323"/>
      <c r="D154" s="323"/>
    </row>
    <row r="155" spans="3:4" ht="15">
      <c r="C155" s="323"/>
      <c r="D155" s="323"/>
    </row>
    <row r="156" spans="3:4" ht="15">
      <c r="C156" s="323"/>
      <c r="D156" s="323"/>
    </row>
    <row r="157" spans="3:4" ht="15">
      <c r="C157" s="323"/>
      <c r="D157" s="323"/>
    </row>
    <row r="158" spans="3:4" ht="15">
      <c r="C158" s="323"/>
      <c r="D158" s="323"/>
    </row>
    <row r="159" spans="3:4" ht="15">
      <c r="C159" s="323"/>
      <c r="D159" s="323"/>
    </row>
    <row r="160" spans="3:4" ht="15">
      <c r="C160" s="323"/>
      <c r="D160" s="323"/>
    </row>
    <row r="161" spans="3:4" ht="15">
      <c r="C161" s="323"/>
      <c r="D161" s="323"/>
    </row>
    <row r="162" spans="3:4" ht="15">
      <c r="C162" s="323"/>
      <c r="D162" s="323"/>
    </row>
    <row r="163" spans="3:4" ht="15">
      <c r="C163" s="323"/>
      <c r="D163" s="323"/>
    </row>
    <row r="164" spans="3:4" ht="15">
      <c r="C164" s="323"/>
      <c r="D164" s="323"/>
    </row>
    <row r="165" spans="3:4" ht="15">
      <c r="C165" s="323"/>
      <c r="D165" s="323"/>
    </row>
    <row r="166" spans="3:4" ht="15">
      <c r="C166" s="323"/>
      <c r="D166" s="323"/>
    </row>
    <row r="167" spans="3:4" ht="15">
      <c r="C167" s="323"/>
      <c r="D167" s="323"/>
    </row>
    <row r="168" spans="3:4" ht="15">
      <c r="C168" s="323"/>
      <c r="D168" s="323"/>
    </row>
    <row r="169" spans="3:4" ht="15">
      <c r="C169" s="323"/>
      <c r="D169" s="323"/>
    </row>
    <row r="170" spans="3:4" ht="15">
      <c r="C170" s="323"/>
      <c r="D170" s="323"/>
    </row>
    <row r="171" spans="3:4" ht="15">
      <c r="C171" s="323"/>
      <c r="D171" s="323"/>
    </row>
    <row r="172" spans="3:4" ht="15">
      <c r="C172" s="323"/>
      <c r="D172" s="323"/>
    </row>
    <row r="173" spans="3:4" ht="15">
      <c r="C173" s="323"/>
      <c r="D173" s="323"/>
    </row>
    <row r="174" spans="3:4" ht="15">
      <c r="C174" s="323"/>
      <c r="D174" s="323"/>
    </row>
    <row r="175" spans="3:4" ht="15">
      <c r="C175" s="323"/>
      <c r="D175" s="323"/>
    </row>
    <row r="176" spans="3:4" ht="15">
      <c r="C176" s="323"/>
      <c r="D176" s="323"/>
    </row>
    <row r="177" spans="3:4" ht="15">
      <c r="C177" s="323"/>
      <c r="D177" s="323"/>
    </row>
    <row r="178" spans="3:4" ht="15">
      <c r="C178" s="323"/>
      <c r="D178" s="323"/>
    </row>
    <row r="179" spans="3:4" ht="15">
      <c r="C179" s="323"/>
      <c r="D179" s="323"/>
    </row>
    <row r="180" spans="3:4" ht="15">
      <c r="C180" s="323"/>
      <c r="D180" s="323"/>
    </row>
    <row r="181" spans="3:4" ht="15">
      <c r="C181" s="323"/>
      <c r="D181" s="323"/>
    </row>
    <row r="182" spans="3:4" ht="15">
      <c r="C182" s="323"/>
      <c r="D182" s="323"/>
    </row>
    <row r="183" spans="3:4" ht="15">
      <c r="C183" s="323"/>
      <c r="D183" s="323"/>
    </row>
    <row r="184" spans="3:4" ht="15">
      <c r="C184" s="323"/>
      <c r="D184" s="323"/>
    </row>
    <row r="185" spans="3:4" ht="15">
      <c r="C185" s="323"/>
      <c r="D185" s="323"/>
    </row>
    <row r="186" spans="3:4" ht="15">
      <c r="C186" s="323"/>
      <c r="D186" s="323"/>
    </row>
    <row r="187" spans="3:4" ht="15">
      <c r="C187" s="323"/>
      <c r="D187" s="323"/>
    </row>
    <row r="188" spans="3:4" ht="15">
      <c r="C188" s="323"/>
      <c r="D188" s="323"/>
    </row>
    <row r="189" spans="3:4" ht="15">
      <c r="C189" s="323"/>
      <c r="D189" s="323"/>
    </row>
    <row r="190" spans="3:4" ht="15">
      <c r="C190" s="323"/>
      <c r="D190" s="323"/>
    </row>
    <row r="191" spans="3:4" ht="15">
      <c r="C191" s="323"/>
      <c r="D191" s="323"/>
    </row>
    <row r="192" spans="3:4" ht="15">
      <c r="C192" s="323"/>
      <c r="D192" s="323"/>
    </row>
    <row r="193" spans="3:4" ht="15">
      <c r="C193" s="323"/>
      <c r="D193" s="323"/>
    </row>
    <row r="194" spans="3:4" ht="15">
      <c r="C194" s="323"/>
      <c r="D194" s="323"/>
    </row>
    <row r="195" spans="3:4" ht="15">
      <c r="C195" s="323"/>
      <c r="D195" s="323"/>
    </row>
    <row r="196" spans="3:4" ht="15">
      <c r="C196" s="323"/>
      <c r="D196" s="323"/>
    </row>
    <row r="197" spans="3:4" ht="15">
      <c r="C197" s="323"/>
      <c r="D197" s="323"/>
    </row>
    <row r="198" spans="3:4" ht="15">
      <c r="C198" s="323"/>
      <c r="D198" s="323"/>
    </row>
    <row r="199" spans="3:4" ht="15">
      <c r="C199" s="323"/>
      <c r="D199" s="323"/>
    </row>
    <row r="200" spans="3:4" ht="15">
      <c r="C200" s="323"/>
      <c r="D200" s="323"/>
    </row>
    <row r="201" spans="3:4" ht="15">
      <c r="C201" s="323"/>
      <c r="D201" s="323"/>
    </row>
    <row r="202" spans="3:4" ht="15">
      <c r="C202" s="323"/>
      <c r="D202" s="323"/>
    </row>
    <row r="203" spans="3:4" ht="15">
      <c r="C203" s="323"/>
      <c r="D203" s="323"/>
    </row>
    <row r="204" spans="3:4" ht="15">
      <c r="C204" s="323"/>
      <c r="D204" s="323"/>
    </row>
    <row r="205" spans="3:4" ht="15">
      <c r="C205" s="323"/>
      <c r="D205" s="323"/>
    </row>
    <row r="206" spans="3:4" ht="15">
      <c r="C206" s="323"/>
      <c r="D206" s="323"/>
    </row>
    <row r="207" spans="3:4" ht="15">
      <c r="C207" s="323"/>
      <c r="D207" s="323"/>
    </row>
    <row r="208" spans="3:4" ht="15">
      <c r="C208" s="323"/>
      <c r="D208" s="323"/>
    </row>
    <row r="209" spans="3:4" ht="15">
      <c r="C209" s="323"/>
      <c r="D209" s="323"/>
    </row>
    <row r="210" spans="3:4" ht="15">
      <c r="C210" s="323"/>
      <c r="D210" s="323"/>
    </row>
    <row r="211" spans="3:4" ht="15">
      <c r="C211" s="323"/>
      <c r="D211" s="323"/>
    </row>
    <row r="212" spans="3:4" ht="15">
      <c r="C212" s="323"/>
      <c r="D212" s="323"/>
    </row>
    <row r="213" spans="3:4" ht="15">
      <c r="C213" s="323"/>
      <c r="D213" s="323"/>
    </row>
    <row r="214" spans="3:4" ht="15">
      <c r="C214" s="323"/>
      <c r="D214" s="323"/>
    </row>
    <row r="215" spans="3:4" ht="15">
      <c r="C215" s="323"/>
      <c r="D215" s="323"/>
    </row>
    <row r="216" spans="3:4" ht="15">
      <c r="C216" s="323"/>
      <c r="D216" s="323"/>
    </row>
    <row r="217" spans="3:4" ht="15">
      <c r="C217" s="323"/>
      <c r="D217" s="323"/>
    </row>
    <row r="218" spans="3:4" ht="15">
      <c r="C218" s="323"/>
      <c r="D218" s="323"/>
    </row>
    <row r="219" spans="3:4" ht="15">
      <c r="C219" s="323"/>
      <c r="D219" s="323"/>
    </row>
    <row r="220" spans="3:4" ht="15">
      <c r="C220" s="323"/>
      <c r="D220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2">
      <selection activeCell="F23" sqref="F23"/>
    </sheetView>
  </sheetViews>
  <sheetFormatPr defaultColWidth="9.140625" defaultRowHeight="12.75"/>
  <cols>
    <col min="1" max="1" width="41.8515625" style="0" customWidth="1"/>
    <col min="2" max="2" width="6.8515625" style="0" customWidth="1"/>
    <col min="3" max="3" width="13.8515625" style="0" customWidth="1"/>
    <col min="4" max="4" width="15.8515625" style="0" customWidth="1"/>
    <col min="5" max="5" width="11.8515625" style="0" customWidth="1"/>
  </cols>
  <sheetData>
    <row r="1" ht="12.75">
      <c r="A1" s="334" t="s">
        <v>343</v>
      </c>
    </row>
    <row r="2" spans="1:5" ht="27" customHeight="1">
      <c r="A2" s="399" t="s">
        <v>315</v>
      </c>
      <c r="B2" s="372" t="s">
        <v>316</v>
      </c>
      <c r="C2" s="392" t="s">
        <v>354</v>
      </c>
      <c r="D2" s="392" t="s">
        <v>346</v>
      </c>
      <c r="E2" s="373" t="s">
        <v>285</v>
      </c>
    </row>
    <row r="4" spans="1:5" ht="12.75">
      <c r="A4" t="s">
        <v>332</v>
      </c>
      <c r="B4">
        <v>27</v>
      </c>
      <c r="C4" s="333">
        <v>46</v>
      </c>
      <c r="D4" s="333">
        <v>336</v>
      </c>
      <c r="E4" s="333">
        <f>+C4-D4</f>
        <v>-290</v>
      </c>
    </row>
    <row r="5" spans="1:5" ht="12.75">
      <c r="A5" t="s">
        <v>333</v>
      </c>
      <c r="B5">
        <v>27</v>
      </c>
      <c r="C5" s="333">
        <v>177119</v>
      </c>
      <c r="D5" s="333">
        <v>190796</v>
      </c>
      <c r="E5" s="333">
        <f>+C5-D5</f>
        <v>-13677</v>
      </c>
    </row>
    <row r="6" spans="1:5" ht="12.75">
      <c r="A6" t="s">
        <v>351</v>
      </c>
      <c r="B6">
        <v>27</v>
      </c>
      <c r="C6" s="333"/>
      <c r="D6" s="333">
        <v>9107</v>
      </c>
      <c r="E6" s="333">
        <f>+C6-D6</f>
        <v>-9107</v>
      </c>
    </row>
    <row r="7" spans="1:5" ht="12.75">
      <c r="A7" s="9" t="s">
        <v>334</v>
      </c>
      <c r="C7" s="347">
        <f>SUM(C4:C6)</f>
        <v>177165</v>
      </c>
      <c r="D7" s="347">
        <f>SUM(D4:D6)</f>
        <v>200239</v>
      </c>
      <c r="E7" s="347">
        <f>SUM(E4:E6)</f>
        <v>-23074</v>
      </c>
    </row>
    <row r="8" spans="3:5" ht="12.75">
      <c r="C8" s="333"/>
      <c r="D8" s="333"/>
      <c r="E8" s="333"/>
    </row>
    <row r="9" spans="1:5" ht="12.75">
      <c r="A9" t="s">
        <v>325</v>
      </c>
      <c r="B9">
        <v>26</v>
      </c>
      <c r="C9" s="333">
        <v>27224</v>
      </c>
      <c r="D9" s="333">
        <f>13234-9107</f>
        <v>4127</v>
      </c>
      <c r="E9" s="333">
        <f>+C9-D9</f>
        <v>23097</v>
      </c>
    </row>
    <row r="10" spans="1:5" ht="12.75">
      <c r="A10" s="9" t="s">
        <v>335</v>
      </c>
      <c r="C10" s="347">
        <f>SUM(C9:C9)</f>
        <v>27224</v>
      </c>
      <c r="D10" s="347">
        <f>SUM(D9:D9)</f>
        <v>4127</v>
      </c>
      <c r="E10" s="347">
        <f>SUM(E9:E9)</f>
        <v>23097</v>
      </c>
    </row>
    <row r="11" spans="3:5" ht="12.75">
      <c r="C11" s="333"/>
      <c r="D11" s="333"/>
      <c r="E11" s="333"/>
    </row>
    <row r="12" spans="1:5" ht="12.75">
      <c r="A12" t="s">
        <v>336</v>
      </c>
      <c r="B12">
        <v>30</v>
      </c>
      <c r="C12" s="333">
        <f>-13894-34488</f>
        <v>-48382</v>
      </c>
      <c r="D12" s="333">
        <v>-24473</v>
      </c>
      <c r="E12" s="333">
        <f>+C12-D12</f>
        <v>-23909</v>
      </c>
    </row>
    <row r="13" spans="1:5" ht="12.75">
      <c r="A13" t="s">
        <v>337</v>
      </c>
      <c r="B13">
        <v>30</v>
      </c>
      <c r="C13" s="333">
        <v>-41930</v>
      </c>
      <c r="D13" s="333">
        <v>-58812</v>
      </c>
      <c r="E13" s="333">
        <f>+C13-D13</f>
        <v>16882</v>
      </c>
    </row>
    <row r="14" spans="1:5" ht="12.75">
      <c r="A14" t="s">
        <v>324</v>
      </c>
      <c r="B14">
        <v>30</v>
      </c>
      <c r="C14" s="333">
        <v>-34563</v>
      </c>
      <c r="D14" s="333">
        <v>-26599</v>
      </c>
      <c r="E14" s="333">
        <f>+C14-D14</f>
        <v>-7964</v>
      </c>
    </row>
    <row r="15" spans="1:5" ht="12.75">
      <c r="A15" t="s">
        <v>322</v>
      </c>
      <c r="B15">
        <v>30</v>
      </c>
      <c r="C15" s="333">
        <v>-773</v>
      </c>
      <c r="D15" s="333">
        <v>-758</v>
      </c>
      <c r="E15" s="333">
        <f>+C15-D15</f>
        <v>-15</v>
      </c>
    </row>
    <row r="16" spans="1:5" ht="12.75">
      <c r="A16" t="s">
        <v>338</v>
      </c>
      <c r="B16">
        <v>30</v>
      </c>
      <c r="C16" s="333">
        <v>-3003</v>
      </c>
      <c r="D16" s="333">
        <v>-2536</v>
      </c>
      <c r="E16" s="333">
        <f>+C16-D16</f>
        <v>-467</v>
      </c>
    </row>
    <row r="17" spans="1:5" ht="12.75">
      <c r="A17" s="9" t="s">
        <v>347</v>
      </c>
      <c r="C17" s="347">
        <f>SUM(C12:C16)</f>
        <v>-128651</v>
      </c>
      <c r="D17" s="347">
        <f>SUM(D12:D16)</f>
        <v>-113178</v>
      </c>
      <c r="E17" s="347">
        <f>SUM(E12:E16)</f>
        <v>-15473</v>
      </c>
    </row>
    <row r="18" spans="3:5" ht="12.75">
      <c r="C18" s="333"/>
      <c r="D18" s="333"/>
      <c r="E18" s="333"/>
    </row>
    <row r="19" spans="1:5" ht="12.75">
      <c r="A19" s="9" t="s">
        <v>348</v>
      </c>
      <c r="C19" s="347">
        <f>+C17+C10+C7</f>
        <v>75738</v>
      </c>
      <c r="D19" s="347">
        <f>+D17+D10+D7</f>
        <v>91188</v>
      </c>
      <c r="E19" s="347">
        <f>+E17+E10+E7</f>
        <v>-15450</v>
      </c>
    </row>
    <row r="20" spans="3:5" ht="12.75">
      <c r="C20" s="333"/>
      <c r="D20" s="333"/>
      <c r="E20" s="333"/>
    </row>
    <row r="21" spans="1:5" ht="12.75">
      <c r="A21" t="s">
        <v>339</v>
      </c>
      <c r="B21">
        <v>30</v>
      </c>
      <c r="C21" s="333">
        <v>-262266</v>
      </c>
      <c r="D21" s="333">
        <v>-289872</v>
      </c>
      <c r="E21" s="333">
        <f>+C21-D21</f>
        <v>27606</v>
      </c>
    </row>
    <row r="22" spans="1:5" ht="12.75">
      <c r="A22" t="s">
        <v>341</v>
      </c>
      <c r="B22">
        <v>30</v>
      </c>
      <c r="C22" s="333">
        <v>-138321</v>
      </c>
      <c r="D22" s="333">
        <v>-137665</v>
      </c>
      <c r="E22" s="333">
        <f>+C22-D22</f>
        <v>-656</v>
      </c>
    </row>
    <row r="23" spans="1:5" ht="12.75">
      <c r="A23" t="s">
        <v>322</v>
      </c>
      <c r="B23">
        <v>30</v>
      </c>
      <c r="C23" s="333">
        <v>-7870</v>
      </c>
      <c r="D23" s="333">
        <v>-8262</v>
      </c>
      <c r="E23" s="333">
        <f>+C23-D23</f>
        <v>392</v>
      </c>
    </row>
    <row r="24" spans="1:5" ht="12.75">
      <c r="A24" t="s">
        <v>323</v>
      </c>
      <c r="B24">
        <v>30</v>
      </c>
      <c r="C24" s="333">
        <v>-8937</v>
      </c>
      <c r="D24" s="333">
        <v>-7365</v>
      </c>
      <c r="E24" s="333">
        <f>+C24-D24</f>
        <v>-1572</v>
      </c>
    </row>
    <row r="25" spans="1:5" ht="12.75">
      <c r="A25" s="9" t="s">
        <v>349</v>
      </c>
      <c r="C25" s="347">
        <f>SUM(C21:C24)</f>
        <v>-417394</v>
      </c>
      <c r="D25" s="347">
        <f>SUM(D21:D24)</f>
        <v>-443164</v>
      </c>
      <c r="E25" s="347">
        <f>SUM(E21:E24)</f>
        <v>25770</v>
      </c>
    </row>
    <row r="26" spans="3:5" ht="13.5" thickBot="1">
      <c r="C26" s="397"/>
      <c r="D26" s="397"/>
      <c r="E26" s="397"/>
    </row>
    <row r="27" spans="1:5" ht="13.5" thickBot="1">
      <c r="A27" s="393" t="s">
        <v>340</v>
      </c>
      <c r="B27" s="394"/>
      <c r="C27" s="398">
        <f>+C25+C19</f>
        <v>-341656</v>
      </c>
      <c r="D27" s="398">
        <f>+D25+D19</f>
        <v>-351976</v>
      </c>
      <c r="E27" s="398">
        <f>+E25+E19</f>
        <v>10320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7.8515625" style="333" customWidth="1"/>
    <col min="2" max="2" width="5.421875" style="333" customWidth="1"/>
    <col min="3" max="3" width="13.421875" style="369" customWidth="1"/>
    <col min="4" max="4" width="13.57421875" style="369" customWidth="1"/>
    <col min="5" max="5" width="13.57421875" style="333" customWidth="1"/>
    <col min="6" max="16384" width="9.140625" style="374" customWidth="1"/>
  </cols>
  <sheetData>
    <row r="1" spans="1:5" s="319" customFormat="1" ht="12.75">
      <c r="A1" s="370" t="s">
        <v>344</v>
      </c>
      <c r="B1" s="375"/>
      <c r="C1" s="371"/>
      <c r="D1" s="371"/>
      <c r="E1" s="318"/>
    </row>
    <row r="2" spans="1:5" ht="25.5">
      <c r="A2" s="399" t="s">
        <v>315</v>
      </c>
      <c r="B2" s="372" t="s">
        <v>316</v>
      </c>
      <c r="C2" s="391" t="s">
        <v>356</v>
      </c>
      <c r="D2" s="391" t="s">
        <v>355</v>
      </c>
      <c r="E2" s="373" t="s">
        <v>285</v>
      </c>
    </row>
    <row r="3" spans="1:5" ht="12.75">
      <c r="A3" s="375"/>
      <c r="B3" s="375"/>
      <c r="C3" s="338"/>
      <c r="D3" s="338"/>
      <c r="E3" s="338"/>
    </row>
    <row r="4" spans="1:5" ht="12.75">
      <c r="A4" s="376" t="s">
        <v>272</v>
      </c>
      <c r="B4" s="350">
        <v>4</v>
      </c>
      <c r="C4" s="347">
        <v>820819</v>
      </c>
      <c r="D4" s="347">
        <v>795626</v>
      </c>
      <c r="E4" s="347">
        <f>+C4-D4</f>
        <v>25193</v>
      </c>
    </row>
    <row r="5" spans="1:5" ht="12.75">
      <c r="A5" s="395" t="s">
        <v>326</v>
      </c>
      <c r="B5" s="364"/>
      <c r="C5" s="396">
        <v>215</v>
      </c>
      <c r="D5" s="396"/>
      <c r="E5" s="396">
        <f aca="true" t="shared" si="0" ref="E5:E15">+C5-D5</f>
        <v>215</v>
      </c>
    </row>
    <row r="6" spans="1:5" ht="12.75">
      <c r="A6" s="376"/>
      <c r="B6" s="376"/>
      <c r="C6" s="347"/>
      <c r="D6" s="347"/>
      <c r="E6" s="347"/>
    </row>
    <row r="7" spans="1:5" ht="12.75">
      <c r="A7" s="351" t="s">
        <v>274</v>
      </c>
      <c r="B7" s="350">
        <v>5</v>
      </c>
      <c r="C7" s="333">
        <v>474888</v>
      </c>
      <c r="D7" s="333">
        <v>461402</v>
      </c>
      <c r="E7" s="333">
        <f t="shared" si="0"/>
        <v>13486</v>
      </c>
    </row>
    <row r="8" spans="1:5" ht="12.75">
      <c r="A8" s="395" t="s">
        <v>326</v>
      </c>
      <c r="B8" s="364"/>
      <c r="C8" s="396">
        <v>21490</v>
      </c>
      <c r="D8" s="396">
        <v>23157</v>
      </c>
      <c r="E8" s="396">
        <f t="shared" si="0"/>
        <v>-1667</v>
      </c>
    </row>
    <row r="9" spans="1:5" ht="12.75">
      <c r="A9" s="351" t="s">
        <v>275</v>
      </c>
      <c r="B9" s="350">
        <v>6</v>
      </c>
      <c r="C9" s="333">
        <v>137645</v>
      </c>
      <c r="D9" s="333">
        <v>147773</v>
      </c>
      <c r="E9" s="333">
        <f t="shared" si="0"/>
        <v>-10128</v>
      </c>
    </row>
    <row r="10" spans="1:5" ht="12.75">
      <c r="A10" s="395" t="s">
        <v>326</v>
      </c>
      <c r="B10" s="364"/>
      <c r="C10" s="396">
        <v>3256</v>
      </c>
      <c r="D10" s="396">
        <v>1292</v>
      </c>
      <c r="E10" s="396">
        <f t="shared" si="0"/>
        <v>1964</v>
      </c>
    </row>
    <row r="11" spans="1:5" ht="12.75">
      <c r="A11" s="351" t="s">
        <v>276</v>
      </c>
      <c r="B11" s="350">
        <v>7</v>
      </c>
      <c r="C11" s="333">
        <v>132451</v>
      </c>
      <c r="D11" s="333">
        <v>129663</v>
      </c>
      <c r="E11" s="333">
        <f t="shared" si="0"/>
        <v>2788</v>
      </c>
    </row>
    <row r="12" spans="1:5" ht="12.75">
      <c r="A12" s="351" t="s">
        <v>330</v>
      </c>
      <c r="B12" s="350">
        <v>8</v>
      </c>
      <c r="C12" s="333">
        <v>18721</v>
      </c>
      <c r="D12" s="333">
        <v>18995</v>
      </c>
      <c r="E12" s="333">
        <f t="shared" si="0"/>
        <v>-274</v>
      </c>
    </row>
    <row r="13" spans="1:5" ht="12.75">
      <c r="A13" s="351" t="s">
        <v>277</v>
      </c>
      <c r="B13" s="350">
        <v>8</v>
      </c>
      <c r="C13" s="333">
        <v>24230</v>
      </c>
      <c r="D13" s="333">
        <v>26917</v>
      </c>
      <c r="E13" s="333">
        <f t="shared" si="0"/>
        <v>-2687</v>
      </c>
    </row>
    <row r="14" spans="1:5" ht="12.75">
      <c r="A14" s="351" t="s">
        <v>273</v>
      </c>
      <c r="B14" s="350">
        <v>9</v>
      </c>
      <c r="C14" s="333">
        <v>59113</v>
      </c>
      <c r="D14" s="333">
        <v>64088</v>
      </c>
      <c r="E14" s="333">
        <f t="shared" si="0"/>
        <v>-4975</v>
      </c>
    </row>
    <row r="15" spans="1:5" ht="12.75">
      <c r="A15" s="395" t="s">
        <v>326</v>
      </c>
      <c r="B15" s="364"/>
      <c r="C15" s="396">
        <v>953</v>
      </c>
      <c r="D15" s="396">
        <v>900</v>
      </c>
      <c r="E15" s="396">
        <f t="shared" si="0"/>
        <v>53</v>
      </c>
    </row>
    <row r="16" spans="1:5" ht="12.75">
      <c r="A16" s="351" t="s">
        <v>278</v>
      </c>
      <c r="B16" s="350">
        <v>10</v>
      </c>
      <c r="C16" s="333">
        <v>17420</v>
      </c>
      <c r="D16" s="333">
        <v>13388</v>
      </c>
      <c r="E16" s="333">
        <f>+C16-D16</f>
        <v>4032</v>
      </c>
    </row>
    <row r="17" spans="1:5" ht="12.75">
      <c r="A17" s="395" t="s">
        <v>326</v>
      </c>
      <c r="B17" s="364"/>
      <c r="C17" s="396">
        <v>26</v>
      </c>
      <c r="D17" s="396">
        <v>0</v>
      </c>
      <c r="E17" s="396">
        <f>+C17-D17</f>
        <v>26</v>
      </c>
    </row>
    <row r="18" spans="1:5" ht="13.5" thickBot="1">
      <c r="A18" s="377" t="s">
        <v>279</v>
      </c>
      <c r="B18" s="383"/>
      <c r="C18" s="377">
        <f>+C4-C7-C9-C11-C12-C13+C14-C16</f>
        <v>74577</v>
      </c>
      <c r="D18" s="377">
        <v>61576</v>
      </c>
      <c r="E18" s="377">
        <f>+C18-D18</f>
        <v>13001</v>
      </c>
    </row>
    <row r="19" spans="2:4" ht="13.5" thickTop="1">
      <c r="B19" s="384"/>
      <c r="C19" s="333"/>
      <c r="D19" s="333"/>
    </row>
    <row r="20" spans="1:5" ht="12.75">
      <c r="A20" s="333" t="s">
        <v>280</v>
      </c>
      <c r="B20" s="384">
        <v>11</v>
      </c>
      <c r="C20" s="333"/>
      <c r="D20" s="333">
        <v>171</v>
      </c>
      <c r="E20" s="333">
        <f>+C20-D20</f>
        <v>-171</v>
      </c>
    </row>
    <row r="21" spans="1:5" ht="12.75">
      <c r="A21" s="349" t="s">
        <v>287</v>
      </c>
      <c r="B21" s="350">
        <v>12</v>
      </c>
      <c r="C21" s="333">
        <v>1220</v>
      </c>
      <c r="D21" s="333">
        <v>1828</v>
      </c>
      <c r="E21" s="333">
        <f>+C21-D21</f>
        <v>-608</v>
      </c>
    </row>
    <row r="22" spans="1:5" ht="12.75">
      <c r="A22" s="349" t="s">
        <v>288</v>
      </c>
      <c r="B22" s="350">
        <v>12</v>
      </c>
      <c r="C22" s="333">
        <v>14582</v>
      </c>
      <c r="D22" s="333">
        <v>18105</v>
      </c>
      <c r="E22" s="333">
        <f>+C22-D22</f>
        <v>-3523</v>
      </c>
    </row>
    <row r="23" spans="1:5" ht="12.75">
      <c r="A23" s="395" t="s">
        <v>326</v>
      </c>
      <c r="B23" s="364"/>
      <c r="C23" s="396">
        <v>43</v>
      </c>
      <c r="D23" s="396">
        <v>0</v>
      </c>
      <c r="E23" s="396">
        <f>+C23-D23</f>
        <v>43</v>
      </c>
    </row>
    <row r="24" spans="1:5" ht="12.75">
      <c r="A24" s="400" t="s">
        <v>350</v>
      </c>
      <c r="B24" s="364">
        <v>12</v>
      </c>
      <c r="C24" s="333">
        <v>1556</v>
      </c>
      <c r="D24" s="333">
        <v>-332</v>
      </c>
      <c r="E24" s="333">
        <f>+C24-D24</f>
        <v>1888</v>
      </c>
    </row>
    <row r="25" spans="1:5" ht="13.5" thickBot="1">
      <c r="A25" s="353" t="s">
        <v>281</v>
      </c>
      <c r="B25" s="385"/>
      <c r="C25" s="353">
        <f>+C18+C20+C21-C22+C24</f>
        <v>62771</v>
      </c>
      <c r="D25" s="353">
        <v>45138</v>
      </c>
      <c r="E25" s="353">
        <f>+E18+E20+E21-E22+E24</f>
        <v>17633</v>
      </c>
    </row>
    <row r="26" spans="2:4" ht="13.5" thickTop="1">
      <c r="B26" s="384"/>
      <c r="C26" s="333"/>
      <c r="D26" s="333"/>
    </row>
    <row r="27" spans="1:5" ht="12.75">
      <c r="A27" s="376" t="s">
        <v>289</v>
      </c>
      <c r="B27" s="350">
        <v>13</v>
      </c>
      <c r="C27" s="347">
        <v>29691</v>
      </c>
      <c r="D27" s="347">
        <v>19409</v>
      </c>
      <c r="E27" s="347">
        <f>+C27-D27</f>
        <v>10282</v>
      </c>
    </row>
    <row r="28" spans="2:4" ht="12.75">
      <c r="B28" s="384"/>
      <c r="C28" s="333"/>
      <c r="D28" s="333"/>
    </row>
    <row r="29" spans="1:5" ht="13.5" thickBot="1">
      <c r="A29" s="378" t="s">
        <v>290</v>
      </c>
      <c r="B29" s="386"/>
      <c r="C29" s="353">
        <f>+C25-C27</f>
        <v>33080</v>
      </c>
      <c r="D29" s="353">
        <v>25729</v>
      </c>
      <c r="E29" s="353">
        <f>+C29-D29</f>
        <v>7351</v>
      </c>
    </row>
    <row r="30" spans="1:5" ht="13.5" thickTop="1">
      <c r="A30" s="379"/>
      <c r="B30" s="363"/>
      <c r="C30" s="338"/>
      <c r="D30" s="338"/>
      <c r="E30" s="338"/>
    </row>
    <row r="31" spans="1:5" ht="12.75">
      <c r="A31" s="379" t="s">
        <v>294</v>
      </c>
      <c r="B31" s="363"/>
      <c r="C31" s="338"/>
      <c r="D31" s="338"/>
      <c r="E31" s="338"/>
    </row>
    <row r="32" spans="1:5" ht="25.5">
      <c r="A32" s="380" t="s">
        <v>282</v>
      </c>
      <c r="B32" s="387">
        <v>14</v>
      </c>
      <c r="C32" s="347"/>
      <c r="D32" s="347"/>
      <c r="E32" s="347">
        <f>+C32-D32</f>
        <v>0</v>
      </c>
    </row>
    <row r="33" spans="2:4" ht="12.75">
      <c r="B33" s="384"/>
      <c r="C33" s="333"/>
      <c r="D33" s="333"/>
    </row>
    <row r="34" spans="1:5" ht="13.5" thickBot="1">
      <c r="A34" s="381" t="s">
        <v>331</v>
      </c>
      <c r="B34" s="388"/>
      <c r="C34" s="353">
        <f>+C29+C32</f>
        <v>33080</v>
      </c>
      <c r="D34" s="353">
        <v>25729</v>
      </c>
      <c r="E34" s="353">
        <f>+C34-D34</f>
        <v>7351</v>
      </c>
    </row>
    <row r="35" spans="1:5" ht="13.5" thickTop="1">
      <c r="A35" s="382"/>
      <c r="B35" s="340"/>
      <c r="C35" s="338"/>
      <c r="D35" s="338"/>
      <c r="E35" s="338"/>
    </row>
    <row r="36" spans="1:5" ht="12.75">
      <c r="A36" s="382" t="s">
        <v>291</v>
      </c>
      <c r="B36" s="340"/>
      <c r="C36" s="338"/>
      <c r="D36" s="338"/>
      <c r="E36" s="338"/>
    </row>
    <row r="37" spans="1:5" ht="12.75">
      <c r="A37" s="347" t="s">
        <v>292</v>
      </c>
      <c r="B37" s="384"/>
      <c r="C37" s="347">
        <f>+C34-C38</f>
        <v>33033</v>
      </c>
      <c r="D37" s="347">
        <v>25655</v>
      </c>
      <c r="E37" s="347">
        <f>+C37-D37</f>
        <v>7378</v>
      </c>
    </row>
    <row r="38" spans="1:5" ht="12.75">
      <c r="A38" s="376" t="s">
        <v>293</v>
      </c>
      <c r="B38" s="350"/>
      <c r="C38" s="347">
        <v>47</v>
      </c>
      <c r="D38" s="347">
        <v>74</v>
      </c>
      <c r="E38" s="347">
        <f>+C38-D38</f>
        <v>-27</v>
      </c>
    </row>
    <row r="39" spans="1:5" ht="12.75">
      <c r="A39" s="376"/>
      <c r="B39" s="350"/>
      <c r="C39" s="347"/>
      <c r="D39" s="347"/>
      <c r="E39" s="347"/>
    </row>
    <row r="40" spans="1:5" ht="12.75">
      <c r="A40" s="347" t="s">
        <v>313</v>
      </c>
      <c r="B40" s="384">
        <v>15</v>
      </c>
      <c r="C40" s="401">
        <v>0.085</v>
      </c>
      <c r="D40" s="401">
        <v>0.066</v>
      </c>
      <c r="E40" s="401">
        <f>+C40-D40</f>
        <v>0.019000000000000003</v>
      </c>
    </row>
    <row r="41" spans="1:5" ht="12.75">
      <c r="A41" s="347" t="s">
        <v>314</v>
      </c>
      <c r="B41" s="384">
        <v>15</v>
      </c>
      <c r="C41" s="401">
        <v>0.085</v>
      </c>
      <c r="D41" s="401">
        <v>0.066</v>
      </c>
      <c r="E41" s="401">
        <f>+C41-D41</f>
        <v>0.019000000000000003</v>
      </c>
    </row>
    <row r="42" spans="2:4" ht="12.75">
      <c r="B42" s="384"/>
      <c r="C42" s="333"/>
      <c r="D42" s="333"/>
    </row>
    <row r="43" spans="2:4" ht="12.75">
      <c r="B43" s="384"/>
      <c r="C43" s="333"/>
      <c r="D43" s="333"/>
    </row>
    <row r="44" spans="1:5" ht="13.5" thickBot="1">
      <c r="A44" s="353" t="s">
        <v>352</v>
      </c>
      <c r="B44" s="385"/>
      <c r="C44" s="353">
        <f>+C18+C12+C13</f>
        <v>117528</v>
      </c>
      <c r="D44" s="353">
        <v>107488</v>
      </c>
      <c r="E44" s="353">
        <f>+C44-D44</f>
        <v>10040</v>
      </c>
    </row>
    <row r="45" spans="2:4" ht="13.5" thickTop="1">
      <c r="B45" s="384"/>
      <c r="C45" s="333"/>
      <c r="D45" s="333"/>
    </row>
    <row r="46" spans="2:4" ht="12.75">
      <c r="B46" s="384"/>
      <c r="C46" s="333"/>
      <c r="D46" s="333"/>
    </row>
    <row r="47" spans="2:4" ht="12.75">
      <c r="B47" s="384"/>
      <c r="C47" s="333">
        <v>9049</v>
      </c>
      <c r="D47" s="333"/>
    </row>
    <row r="48" spans="2:4" ht="12.75">
      <c r="B48" s="384"/>
      <c r="C48" s="333"/>
      <c r="D48" s="333"/>
    </row>
    <row r="49" spans="2:4" ht="12.75">
      <c r="B49" s="384"/>
      <c r="C49" s="333"/>
      <c r="D49" s="333"/>
    </row>
    <row r="50" spans="3:4" ht="12.75">
      <c r="C50" s="333"/>
      <c r="D50" s="333"/>
    </row>
    <row r="51" spans="3:4" ht="12.75">
      <c r="C51" s="333"/>
      <c r="D51" s="333"/>
    </row>
    <row r="52" spans="3:4" ht="12.75">
      <c r="C52" s="333"/>
      <c r="D52" s="333"/>
    </row>
    <row r="53" spans="3:4" ht="12.75">
      <c r="C53" s="333"/>
      <c r="D53" s="333"/>
    </row>
    <row r="54" spans="3:4" ht="12.75">
      <c r="C54" s="333"/>
      <c r="D54" s="333"/>
    </row>
    <row r="55" spans="3:4" ht="12.75">
      <c r="C55" s="333"/>
      <c r="D55" s="333"/>
    </row>
    <row r="56" spans="3:4" ht="12.75">
      <c r="C56" s="333"/>
      <c r="D56" s="333"/>
    </row>
    <row r="57" spans="3:4" ht="12.75">
      <c r="C57" s="333"/>
      <c r="D57" s="333"/>
    </row>
    <row r="58" spans="3:4" ht="12.75">
      <c r="C58" s="333"/>
      <c r="D58" s="333"/>
    </row>
    <row r="59" spans="3:4" ht="12.75">
      <c r="C59" s="333"/>
      <c r="D59" s="333"/>
    </row>
    <row r="60" spans="3:4" ht="12.75">
      <c r="C60" s="333"/>
      <c r="D60" s="333"/>
    </row>
    <row r="61" spans="3:4" ht="12.75">
      <c r="C61" s="333"/>
      <c r="D61" s="333"/>
    </row>
    <row r="62" spans="3:4" ht="12.75">
      <c r="C62" s="333"/>
      <c r="D62" s="333"/>
    </row>
    <row r="63" spans="3:4" ht="12.75">
      <c r="C63" s="333"/>
      <c r="D63" s="333"/>
    </row>
    <row r="64" spans="3:4" ht="12.75">
      <c r="C64" s="333"/>
      <c r="D64" s="333"/>
    </row>
    <row r="65" spans="3:4" ht="12.75">
      <c r="C65" s="333"/>
      <c r="D65" s="333"/>
    </row>
    <row r="66" spans="3:4" ht="12.75">
      <c r="C66" s="333"/>
      <c r="D66" s="333"/>
    </row>
    <row r="67" spans="3:4" ht="12.75">
      <c r="C67" s="333"/>
      <c r="D67" s="333"/>
    </row>
    <row r="68" spans="3:4" ht="12.75">
      <c r="C68" s="333"/>
      <c r="D68" s="333"/>
    </row>
    <row r="69" spans="3:4" ht="12.75">
      <c r="C69" s="333"/>
      <c r="D69" s="333"/>
    </row>
    <row r="70" spans="3:4" ht="12.75">
      <c r="C70" s="333"/>
      <c r="D70" s="333"/>
    </row>
    <row r="71" spans="3:4" ht="12.75">
      <c r="C71" s="333"/>
      <c r="D71" s="333"/>
    </row>
    <row r="72" spans="3:4" ht="12.75">
      <c r="C72" s="333"/>
      <c r="D72" s="333"/>
    </row>
    <row r="73" spans="3:4" ht="12.75">
      <c r="C73" s="333"/>
      <c r="D73" s="333"/>
    </row>
    <row r="74" spans="3:4" ht="12.75">
      <c r="C74" s="333"/>
      <c r="D74" s="333"/>
    </row>
    <row r="75" spans="3:4" ht="12.75">
      <c r="C75" s="333"/>
      <c r="D75" s="333"/>
    </row>
    <row r="76" spans="3:4" ht="12.75">
      <c r="C76" s="333"/>
      <c r="D76" s="333"/>
    </row>
    <row r="77" spans="3:4" ht="12.75">
      <c r="C77" s="333"/>
      <c r="D77" s="333"/>
    </row>
    <row r="78" spans="3:4" ht="12.75">
      <c r="C78" s="333"/>
      <c r="D78" s="333"/>
    </row>
    <row r="79" spans="3:4" ht="12.75">
      <c r="C79" s="333"/>
      <c r="D79" s="333"/>
    </row>
    <row r="80" spans="3:4" ht="12.75">
      <c r="C80" s="333"/>
      <c r="D80" s="333"/>
    </row>
    <row r="81" spans="3:4" ht="12.75">
      <c r="C81" s="333"/>
      <c r="D81" s="333"/>
    </row>
    <row r="82" spans="3:4" ht="12.75">
      <c r="C82" s="333"/>
      <c r="D82" s="333"/>
    </row>
    <row r="83" spans="3:4" ht="12.75">
      <c r="C83" s="333"/>
      <c r="D83" s="333"/>
    </row>
    <row r="84" spans="3:4" ht="12.75">
      <c r="C84" s="333"/>
      <c r="D84" s="333"/>
    </row>
    <row r="85" spans="3:4" ht="12.75">
      <c r="C85" s="333"/>
      <c r="D85" s="333"/>
    </row>
    <row r="86" spans="3:4" ht="12.75">
      <c r="C86" s="333"/>
      <c r="D86" s="333"/>
    </row>
    <row r="87" spans="3:4" ht="12.75">
      <c r="C87" s="333"/>
      <c r="D87" s="333"/>
    </row>
    <row r="88" spans="3:4" ht="12.75">
      <c r="C88" s="333"/>
      <c r="D88" s="333"/>
    </row>
    <row r="89" spans="3:4" ht="12.75">
      <c r="C89" s="333"/>
      <c r="D89" s="333"/>
    </row>
    <row r="90" spans="3:4" ht="12.75">
      <c r="C90" s="333"/>
      <c r="D90" s="333"/>
    </row>
    <row r="91" spans="3:4" ht="12.75">
      <c r="C91" s="333"/>
      <c r="D91" s="333"/>
    </row>
    <row r="92" spans="3:4" ht="12.75">
      <c r="C92" s="333"/>
      <c r="D92" s="333"/>
    </row>
    <row r="93" spans="3:4" ht="12.75">
      <c r="C93" s="333"/>
      <c r="D93" s="333"/>
    </row>
    <row r="94" spans="3:4" ht="12.75">
      <c r="C94" s="333"/>
      <c r="D94" s="333"/>
    </row>
    <row r="95" spans="3:4" ht="12.75">
      <c r="C95" s="333"/>
      <c r="D95" s="333"/>
    </row>
    <row r="96" spans="3:4" ht="12.75">
      <c r="C96" s="333"/>
      <c r="D96" s="333"/>
    </row>
    <row r="97" spans="3:4" ht="12.75">
      <c r="C97" s="333"/>
      <c r="D97" s="333"/>
    </row>
    <row r="98" spans="3:4" ht="12.75">
      <c r="C98" s="333"/>
      <c r="D98" s="333"/>
    </row>
    <row r="99" spans="3:4" ht="12.75">
      <c r="C99" s="333"/>
      <c r="D99" s="333"/>
    </row>
    <row r="100" spans="3:4" ht="12.75">
      <c r="C100" s="333"/>
      <c r="D100" s="333"/>
    </row>
    <row r="101" spans="3:4" ht="12.75">
      <c r="C101" s="333"/>
      <c r="D101" s="333"/>
    </row>
    <row r="102" spans="3:4" ht="12.75">
      <c r="C102" s="333"/>
      <c r="D102" s="333"/>
    </row>
    <row r="103" spans="3:4" ht="12.75">
      <c r="C103" s="333"/>
      <c r="D103" s="333"/>
    </row>
    <row r="104" spans="3:4" ht="12.75">
      <c r="C104" s="333"/>
      <c r="D104" s="333"/>
    </row>
    <row r="105" spans="3:4" ht="12.75">
      <c r="C105" s="333"/>
      <c r="D105" s="333"/>
    </row>
    <row r="106" spans="3:4" ht="12.75">
      <c r="C106" s="333"/>
      <c r="D106" s="333"/>
    </row>
    <row r="107" spans="3:4" ht="12.75">
      <c r="C107" s="333"/>
      <c r="D107" s="333"/>
    </row>
    <row r="108" spans="3:4" ht="12.75">
      <c r="C108" s="333"/>
      <c r="D108" s="333"/>
    </row>
    <row r="109" spans="3:4" ht="12.75">
      <c r="C109" s="333"/>
      <c r="D109" s="333"/>
    </row>
    <row r="110" spans="3:4" ht="12.75">
      <c r="C110" s="333"/>
      <c r="D110" s="333"/>
    </row>
    <row r="111" spans="3:4" ht="12.75">
      <c r="C111" s="333"/>
      <c r="D111" s="333"/>
    </row>
    <row r="112" spans="3:4" ht="12.75">
      <c r="C112" s="333"/>
      <c r="D112" s="333"/>
    </row>
    <row r="113" spans="3:4" ht="12.75">
      <c r="C113" s="333"/>
      <c r="D113" s="333"/>
    </row>
    <row r="114" spans="3:4" ht="12.75">
      <c r="C114" s="333"/>
      <c r="D114" s="333"/>
    </row>
    <row r="115" spans="3:4" ht="12.75">
      <c r="C115" s="333"/>
      <c r="D115" s="333"/>
    </row>
    <row r="116" spans="1:4" ht="12.75">
      <c r="A116" s="333" t="s">
        <v>283</v>
      </c>
      <c r="C116" s="333"/>
      <c r="D116" s="333"/>
    </row>
    <row r="117" spans="3:4" ht="12.75">
      <c r="C117" s="333"/>
      <c r="D117" s="333"/>
    </row>
    <row r="118" spans="1:4" ht="12.75">
      <c r="A118" s="347" t="s">
        <v>284</v>
      </c>
      <c r="B118" s="347"/>
      <c r="C118" s="333"/>
      <c r="D118" s="333"/>
    </row>
    <row r="119" spans="3:4" ht="12.75">
      <c r="C119" s="333"/>
      <c r="D119" s="333"/>
    </row>
    <row r="120" spans="3:4" ht="12.75">
      <c r="C120" s="333"/>
      <c r="D120" s="333"/>
    </row>
    <row r="121" spans="3:4" ht="12.75">
      <c r="C121" s="333"/>
      <c r="D121" s="333"/>
    </row>
    <row r="122" spans="3:4" ht="12.75">
      <c r="C122" s="333"/>
      <c r="D122" s="333"/>
    </row>
    <row r="123" spans="3:4" ht="12.75">
      <c r="C123" s="333"/>
      <c r="D123" s="333"/>
    </row>
    <row r="124" spans="3:4" ht="12.75">
      <c r="C124" s="333"/>
      <c r="D124" s="333"/>
    </row>
    <row r="125" spans="3:4" ht="12.75">
      <c r="C125" s="333"/>
      <c r="D125" s="333"/>
    </row>
    <row r="126" spans="3:4" ht="12.75">
      <c r="C126" s="333"/>
      <c r="D126" s="333"/>
    </row>
    <row r="127" spans="3:4" ht="12.75">
      <c r="C127" s="333"/>
      <c r="D127" s="333"/>
    </row>
    <row r="128" spans="3:4" ht="12.75">
      <c r="C128" s="333"/>
      <c r="D128" s="333"/>
    </row>
    <row r="129" spans="3:4" ht="12.75">
      <c r="C129" s="333"/>
      <c r="D129" s="333"/>
    </row>
    <row r="130" spans="3:4" ht="12.75">
      <c r="C130" s="333"/>
      <c r="D130" s="333"/>
    </row>
    <row r="131" spans="3:4" ht="12.75">
      <c r="C131" s="333"/>
      <c r="D131" s="333"/>
    </row>
    <row r="132" spans="3:4" ht="12.75">
      <c r="C132" s="333"/>
      <c r="D132" s="333"/>
    </row>
    <row r="133" spans="3:4" ht="12.75">
      <c r="C133" s="333"/>
      <c r="D133" s="333"/>
    </row>
    <row r="134" spans="3:4" ht="12.75">
      <c r="C134" s="333"/>
      <c r="D134" s="333"/>
    </row>
    <row r="135" spans="3:4" ht="12.75">
      <c r="C135" s="333"/>
      <c r="D135" s="333"/>
    </row>
    <row r="136" spans="3:4" ht="12.75">
      <c r="C136" s="333"/>
      <c r="D136" s="333"/>
    </row>
    <row r="137" spans="3:4" ht="12.75">
      <c r="C137" s="333"/>
      <c r="D137" s="333"/>
    </row>
    <row r="138" spans="3:4" ht="12.75">
      <c r="C138" s="333"/>
      <c r="D138" s="333"/>
    </row>
    <row r="139" spans="3:4" ht="12.75">
      <c r="C139" s="333"/>
      <c r="D139" s="333"/>
    </row>
    <row r="140" spans="3:4" ht="12.75">
      <c r="C140" s="333"/>
      <c r="D140" s="333"/>
    </row>
    <row r="141" spans="3:4" ht="12.75">
      <c r="C141" s="333"/>
      <c r="D141" s="333"/>
    </row>
    <row r="142" spans="3:4" ht="12.75">
      <c r="C142" s="333"/>
      <c r="D142" s="333"/>
    </row>
    <row r="143" spans="3:4" ht="12.75">
      <c r="C143" s="333"/>
      <c r="D143" s="333"/>
    </row>
    <row r="144" spans="3:4" ht="12.75">
      <c r="C144" s="333"/>
      <c r="D144" s="333"/>
    </row>
    <row r="145" spans="3:4" ht="12.75">
      <c r="C145" s="333"/>
      <c r="D145" s="333"/>
    </row>
    <row r="146" spans="3:4" ht="12.75">
      <c r="C146" s="333"/>
      <c r="D146" s="333"/>
    </row>
    <row r="147" spans="3:4" ht="12.75">
      <c r="C147" s="333"/>
      <c r="D147" s="333"/>
    </row>
    <row r="148" spans="3:4" ht="12.75">
      <c r="C148" s="333"/>
      <c r="D148" s="333"/>
    </row>
    <row r="149" spans="3:4" ht="12.75">
      <c r="C149" s="333"/>
      <c r="D149" s="333"/>
    </row>
    <row r="150" spans="3:4" ht="12.75">
      <c r="C150" s="333"/>
      <c r="D150" s="333"/>
    </row>
    <row r="151" spans="3:4" ht="12.75">
      <c r="C151" s="333"/>
      <c r="D151" s="333"/>
    </row>
    <row r="152" spans="3:4" ht="12.75">
      <c r="C152" s="333"/>
      <c r="D152" s="333"/>
    </row>
    <row r="153" spans="3:4" ht="12.75">
      <c r="C153" s="333"/>
      <c r="D153" s="333"/>
    </row>
    <row r="154" spans="3:4" ht="12.75">
      <c r="C154" s="333"/>
      <c r="D154" s="333"/>
    </row>
    <row r="155" spans="3:4" ht="12.75">
      <c r="C155" s="333"/>
      <c r="D155" s="333"/>
    </row>
    <row r="156" spans="3:4" ht="12.75">
      <c r="C156" s="333"/>
      <c r="D156" s="333"/>
    </row>
    <row r="157" spans="3:4" ht="12.75">
      <c r="C157" s="333"/>
      <c r="D157" s="333"/>
    </row>
    <row r="158" spans="3:4" ht="12.75">
      <c r="C158" s="333"/>
      <c r="D158" s="333"/>
    </row>
    <row r="159" spans="3:4" ht="12.75">
      <c r="C159" s="333"/>
      <c r="D159" s="333"/>
    </row>
    <row r="160" spans="3:4" ht="12.75">
      <c r="C160" s="333"/>
      <c r="D160" s="333"/>
    </row>
    <row r="161" spans="3:4" ht="12.75">
      <c r="C161" s="333"/>
      <c r="D161" s="333"/>
    </row>
    <row r="162" spans="3:4" ht="12.75">
      <c r="C162" s="333"/>
      <c r="D162" s="333"/>
    </row>
    <row r="163" spans="3:5" ht="12.75">
      <c r="C163" s="333"/>
      <c r="D163" s="333"/>
      <c r="E163" s="333">
        <f>+E161+E158+E125+E116+E109+E118</f>
        <v>0</v>
      </c>
    </row>
    <row r="164" spans="3:4" ht="12.75">
      <c r="C164" s="333"/>
      <c r="D164" s="333"/>
    </row>
    <row r="165" spans="3:4" ht="12.75">
      <c r="C165" s="333"/>
      <c r="D165" s="333"/>
    </row>
    <row r="166" spans="3:4" ht="12.75">
      <c r="C166" s="333"/>
      <c r="D166" s="333"/>
    </row>
    <row r="167" spans="3:4" ht="12.75">
      <c r="C167" s="333"/>
      <c r="D167" s="333"/>
    </row>
    <row r="168" spans="3:4" ht="12.75">
      <c r="C168" s="333"/>
      <c r="D168" s="333"/>
    </row>
    <row r="169" spans="3:4" ht="12.75">
      <c r="C169" s="333"/>
      <c r="D169" s="333"/>
    </row>
    <row r="170" spans="3:4" ht="12.75">
      <c r="C170" s="333"/>
      <c r="D170" s="333"/>
    </row>
    <row r="171" spans="3:4" ht="12.75">
      <c r="C171" s="333"/>
      <c r="D171" s="333"/>
    </row>
    <row r="172" spans="3:4" ht="12.75">
      <c r="C172" s="333"/>
      <c r="D172" s="333"/>
    </row>
    <row r="173" spans="3:4" ht="12.75">
      <c r="C173" s="333"/>
      <c r="D173" s="333"/>
    </row>
    <row r="174" spans="3:4" ht="12.75">
      <c r="C174" s="333"/>
      <c r="D174" s="333"/>
    </row>
    <row r="175" spans="3:4" ht="12.75">
      <c r="C175" s="333"/>
      <c r="D175" s="333"/>
    </row>
    <row r="176" spans="3:4" ht="12.75">
      <c r="C176" s="333"/>
      <c r="D176" s="333"/>
    </row>
    <row r="177" spans="3:4" ht="12.75">
      <c r="C177" s="333"/>
      <c r="D177" s="333"/>
    </row>
    <row r="178" spans="3:4" ht="12.75">
      <c r="C178" s="333"/>
      <c r="D178" s="333"/>
    </row>
    <row r="179" spans="3:4" ht="12.75">
      <c r="C179" s="333"/>
      <c r="D179" s="333"/>
    </row>
    <row r="180" spans="3:4" ht="12.75">
      <c r="C180" s="333"/>
      <c r="D180" s="333"/>
    </row>
    <row r="181" spans="3:4" ht="12.75">
      <c r="C181" s="333"/>
      <c r="D181" s="333"/>
    </row>
    <row r="182" spans="3:4" ht="12.75">
      <c r="C182" s="333"/>
      <c r="D182" s="333"/>
    </row>
    <row r="183" spans="3:4" ht="12.75">
      <c r="C183" s="333"/>
      <c r="D183" s="333"/>
    </row>
    <row r="184" spans="3:4" ht="12.75">
      <c r="C184" s="333"/>
      <c r="D184" s="333"/>
    </row>
    <row r="185" spans="3:4" ht="12.75">
      <c r="C185" s="333"/>
      <c r="D185" s="333"/>
    </row>
    <row r="186" spans="3:4" ht="12.75">
      <c r="C186" s="333"/>
      <c r="D186" s="333"/>
    </row>
    <row r="187" spans="3:4" ht="12.75">
      <c r="C187" s="333"/>
      <c r="D187" s="333"/>
    </row>
    <row r="188" spans="3:4" ht="12.75">
      <c r="C188" s="333"/>
      <c r="D188" s="333"/>
    </row>
    <row r="189" spans="3:4" ht="12.75">
      <c r="C189" s="333"/>
      <c r="D189" s="333"/>
    </row>
    <row r="190" spans="3:4" ht="12.75">
      <c r="C190" s="333"/>
      <c r="D190" s="333"/>
    </row>
    <row r="191" spans="3:4" ht="12.75">
      <c r="C191" s="333"/>
      <c r="D191" s="333"/>
    </row>
    <row r="192" spans="3:4" ht="12.75">
      <c r="C192" s="333"/>
      <c r="D192" s="333"/>
    </row>
    <row r="193" spans="3:4" ht="12.75">
      <c r="C193" s="333"/>
      <c r="D193" s="333"/>
    </row>
    <row r="194" spans="3:4" ht="12.75">
      <c r="C194" s="333"/>
      <c r="D194" s="333"/>
    </row>
    <row r="195" spans="3:4" ht="12.75">
      <c r="C195" s="333"/>
      <c r="D195" s="333"/>
    </row>
    <row r="196" spans="3:4" ht="12.75">
      <c r="C196" s="333"/>
      <c r="D196" s="333"/>
    </row>
    <row r="197" spans="3:4" ht="12.75">
      <c r="C197" s="333"/>
      <c r="D197" s="333"/>
    </row>
    <row r="198" spans="3:4" ht="12.75">
      <c r="C198" s="333"/>
      <c r="D198" s="333"/>
    </row>
    <row r="199" spans="3:4" ht="12.75">
      <c r="C199" s="333"/>
      <c r="D199" s="333"/>
    </row>
    <row r="200" spans="3:4" ht="12.75">
      <c r="C200" s="333"/>
      <c r="D200" s="333"/>
    </row>
    <row r="201" spans="3:4" ht="12.75">
      <c r="C201" s="333"/>
      <c r="D201" s="333"/>
    </row>
    <row r="202" spans="3:4" ht="12.75">
      <c r="C202" s="333"/>
      <c r="D202" s="333"/>
    </row>
    <row r="203" spans="3:4" ht="12.75">
      <c r="C203" s="333"/>
      <c r="D203" s="333"/>
    </row>
    <row r="204" spans="3:4" ht="12.75">
      <c r="C204" s="333"/>
      <c r="D204" s="333"/>
    </row>
    <row r="205" spans="3:4" ht="12.75">
      <c r="C205" s="333"/>
      <c r="D205" s="333"/>
    </row>
    <row r="206" spans="3:4" ht="12.75">
      <c r="C206" s="333"/>
      <c r="D206" s="333"/>
    </row>
    <row r="207" spans="3:4" ht="12.75">
      <c r="C207" s="333"/>
      <c r="D207" s="333"/>
    </row>
    <row r="208" spans="3:4" ht="12.75">
      <c r="C208" s="333"/>
      <c r="D208" s="333"/>
    </row>
    <row r="209" spans="3:4" ht="12.75">
      <c r="C209" s="333"/>
      <c r="D209" s="333"/>
    </row>
    <row r="210" spans="3:4" ht="12.75">
      <c r="C210" s="333"/>
      <c r="D210" s="333"/>
    </row>
    <row r="211" spans="3:4" ht="12.75">
      <c r="C211" s="333"/>
      <c r="D211" s="333"/>
    </row>
    <row r="212" spans="3:4" ht="12.75">
      <c r="C212" s="333"/>
      <c r="D212" s="333"/>
    </row>
    <row r="213" spans="3:4" ht="12.75">
      <c r="C213" s="333"/>
      <c r="D213" s="333"/>
    </row>
    <row r="214" spans="3:4" ht="12.75">
      <c r="C214" s="333"/>
      <c r="D214" s="333"/>
    </row>
    <row r="215" spans="3:4" ht="12.75">
      <c r="C215" s="333"/>
      <c r="D215" s="333"/>
    </row>
    <row r="216" spans="3:4" ht="12.75">
      <c r="C216" s="333"/>
      <c r="D216" s="333"/>
    </row>
    <row r="217" spans="3:4" ht="12.75">
      <c r="C217" s="333"/>
      <c r="D217" s="333"/>
    </row>
    <row r="218" spans="3:4" ht="12.75">
      <c r="C218" s="333"/>
      <c r="D218" s="333"/>
    </row>
    <row r="219" spans="3:4" ht="12.75">
      <c r="C219" s="333"/>
      <c r="D219" s="333"/>
    </row>
    <row r="220" spans="3:4" ht="12.75">
      <c r="C220" s="333"/>
      <c r="D220" s="333"/>
    </row>
    <row r="221" spans="3:4" ht="12.75">
      <c r="C221" s="333"/>
      <c r="D221" s="333"/>
    </row>
    <row r="222" spans="3:4" ht="12.75">
      <c r="C222" s="333"/>
      <c r="D222" s="333"/>
    </row>
    <row r="223" spans="3:4" ht="12.75">
      <c r="C223" s="333"/>
      <c r="D223" s="333"/>
    </row>
    <row r="224" spans="3:4" ht="12.75">
      <c r="C224" s="333"/>
      <c r="D224" s="333"/>
    </row>
    <row r="225" spans="3:4" ht="12.75">
      <c r="C225" s="333"/>
      <c r="D225" s="333"/>
    </row>
    <row r="226" spans="3:4" ht="12.75">
      <c r="C226" s="333"/>
      <c r="D226" s="333"/>
    </row>
    <row r="227" spans="3:4" ht="12.75">
      <c r="C227" s="333"/>
      <c r="D227" s="333"/>
    </row>
    <row r="228" spans="3:4" ht="12.75">
      <c r="C228" s="333"/>
      <c r="D228" s="333"/>
    </row>
    <row r="229" spans="3:4" ht="12.75">
      <c r="C229" s="333"/>
      <c r="D229" s="333"/>
    </row>
    <row r="230" spans="3:4" ht="12.75">
      <c r="C230" s="333"/>
      <c r="D230" s="333"/>
    </row>
    <row r="231" spans="3:4" ht="12.75">
      <c r="C231" s="333"/>
      <c r="D231" s="333"/>
    </row>
    <row r="232" spans="3:4" ht="12.75">
      <c r="C232" s="333"/>
      <c r="D232" s="333"/>
    </row>
    <row r="233" spans="3:4" ht="12.75">
      <c r="C233" s="333"/>
      <c r="D233" s="333"/>
    </row>
    <row r="234" spans="3:4" ht="12.75">
      <c r="C234" s="333"/>
      <c r="D234" s="333"/>
    </row>
    <row r="235" spans="3:4" ht="12.75">
      <c r="C235" s="333"/>
      <c r="D235" s="333"/>
    </row>
    <row r="236" spans="3:4" ht="12.75">
      <c r="C236" s="333"/>
      <c r="D236" s="333"/>
    </row>
    <row r="237" spans="3:4" ht="12.75">
      <c r="C237" s="333"/>
      <c r="D237" s="333"/>
    </row>
    <row r="238" spans="3:4" ht="12.75">
      <c r="C238" s="333"/>
      <c r="D238" s="333"/>
    </row>
    <row r="239" spans="3:4" ht="12.75">
      <c r="C239" s="333"/>
      <c r="D239" s="333"/>
    </row>
    <row r="240" spans="3:4" ht="12.75">
      <c r="C240" s="333"/>
      <c r="D240" s="333"/>
    </row>
    <row r="241" spans="3:4" ht="12.75">
      <c r="C241" s="333"/>
      <c r="D241" s="333"/>
    </row>
    <row r="242" spans="3:4" ht="12.75">
      <c r="C242" s="333"/>
      <c r="D242" s="333"/>
    </row>
    <row r="243" spans="3:4" ht="12.75">
      <c r="C243" s="333"/>
      <c r="D243" s="333"/>
    </row>
    <row r="244" spans="3:4" ht="12.75">
      <c r="C244" s="333"/>
      <c r="D244" s="333"/>
    </row>
    <row r="245" spans="3:4" ht="12.75">
      <c r="C245" s="333"/>
      <c r="D245" s="333"/>
    </row>
    <row r="246" spans="3:4" ht="12.75">
      <c r="C246" s="333"/>
      <c r="D246" s="333"/>
    </row>
    <row r="247" spans="3:4" ht="12.75">
      <c r="C247" s="333"/>
      <c r="D247" s="333"/>
    </row>
    <row r="248" spans="3:4" ht="12.75">
      <c r="C248" s="333"/>
      <c r="D248" s="333"/>
    </row>
    <row r="249" spans="3:4" ht="12.75">
      <c r="C249" s="333"/>
      <c r="D249" s="33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20" t="s">
        <v>231</v>
      </c>
      <c r="C1" s="421"/>
      <c r="D1" s="422"/>
      <c r="E1" s="420" t="s">
        <v>237</v>
      </c>
      <c r="F1" s="421"/>
      <c r="G1" s="422"/>
      <c r="H1" s="421" t="s">
        <v>233</v>
      </c>
      <c r="I1" s="421"/>
      <c r="J1" s="422"/>
      <c r="K1" s="420" t="s">
        <v>234</v>
      </c>
      <c r="L1" s="421"/>
      <c r="M1" s="421"/>
      <c r="N1" s="420" t="s">
        <v>238</v>
      </c>
      <c r="O1" s="421"/>
      <c r="P1" s="422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23" t="s">
        <v>231</v>
      </c>
      <c r="C10" s="424"/>
      <c r="D10" s="425"/>
      <c r="E10" s="423" t="s">
        <v>232</v>
      </c>
      <c r="F10" s="424"/>
      <c r="G10" s="425"/>
      <c r="H10" s="423"/>
      <c r="I10" s="424"/>
      <c r="J10" s="425"/>
      <c r="K10" s="423"/>
      <c r="L10" s="424"/>
      <c r="M10" s="425"/>
      <c r="N10" s="423"/>
      <c r="O10" s="424"/>
      <c r="P10" s="425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7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140625" style="405" customWidth="1"/>
    <col min="2" max="2" width="60.00390625" style="405" customWidth="1"/>
    <col min="3" max="3" width="11.28125" style="405" customWidth="1"/>
    <col min="4" max="4" width="11.421875" style="405" customWidth="1"/>
    <col min="5" max="5" width="13.7109375" style="405" customWidth="1"/>
    <col min="6" max="16384" width="9.140625" style="405" customWidth="1"/>
  </cols>
  <sheetData>
    <row r="1" spans="2:5" ht="21">
      <c r="B1" s="402" t="s">
        <v>357</v>
      </c>
      <c r="C1" s="403" t="s">
        <v>356</v>
      </c>
      <c r="D1" s="403" t="s">
        <v>355</v>
      </c>
      <c r="E1" s="404" t="s">
        <v>285</v>
      </c>
    </row>
    <row r="2" spans="2:5" ht="10.5">
      <c r="B2" s="406" t="s">
        <v>358</v>
      </c>
      <c r="C2" s="407"/>
      <c r="D2" s="407"/>
      <c r="E2" s="407"/>
    </row>
    <row r="3" spans="2:5" ht="10.5">
      <c r="B3" s="405" t="s">
        <v>359</v>
      </c>
      <c r="C3" s="408">
        <v>33033</v>
      </c>
      <c r="D3" s="408">
        <v>25655</v>
      </c>
      <c r="E3" s="408">
        <f>+C3-D3</f>
        <v>7378</v>
      </c>
    </row>
    <row r="4" spans="2:5" ht="10.5">
      <c r="B4" s="405" t="s">
        <v>360</v>
      </c>
      <c r="C4" s="408">
        <v>47</v>
      </c>
      <c r="D4" s="408">
        <v>74</v>
      </c>
      <c r="E4" s="408">
        <f aca="true" t="shared" si="0" ref="E4:E29">+C4-D4</f>
        <v>-27</v>
      </c>
    </row>
    <row r="5" spans="2:5" ht="10.5">
      <c r="B5" s="405" t="s">
        <v>361</v>
      </c>
      <c r="C5" s="408">
        <v>29691</v>
      </c>
      <c r="D5" s="408">
        <v>19409</v>
      </c>
      <c r="E5" s="408">
        <f t="shared" si="0"/>
        <v>10282</v>
      </c>
    </row>
    <row r="6" spans="2:5" ht="10.5">
      <c r="B6" s="405" t="s">
        <v>362</v>
      </c>
      <c r="C6" s="408">
        <v>18721</v>
      </c>
      <c r="D6" s="408">
        <v>18995</v>
      </c>
      <c r="E6" s="408">
        <f t="shared" si="0"/>
        <v>-274</v>
      </c>
    </row>
    <row r="7" spans="2:5" ht="10.5">
      <c r="B7" s="405" t="s">
        <v>363</v>
      </c>
      <c r="C7" s="408">
        <v>24230</v>
      </c>
      <c r="D7" s="408">
        <v>26917</v>
      </c>
      <c r="E7" s="408">
        <f t="shared" si="0"/>
        <v>-2687</v>
      </c>
    </row>
    <row r="8" spans="2:5" ht="10.5">
      <c r="B8" s="405" t="s">
        <v>364</v>
      </c>
      <c r="C8" s="408">
        <v>1381</v>
      </c>
      <c r="D8" s="408">
        <v>1015</v>
      </c>
      <c r="E8" s="408">
        <f t="shared" si="0"/>
        <v>366</v>
      </c>
    </row>
    <row r="9" spans="2:5" ht="10.5">
      <c r="B9" s="405" t="s">
        <v>365</v>
      </c>
      <c r="C9" s="408">
        <v>19090</v>
      </c>
      <c r="D9" s="408">
        <v>13748</v>
      </c>
      <c r="E9" s="408">
        <f t="shared" si="0"/>
        <v>5342</v>
      </c>
    </row>
    <row r="10" spans="2:5" ht="10.5">
      <c r="B10" s="405" t="s">
        <v>366</v>
      </c>
      <c r="C10" s="408">
        <v>1226</v>
      </c>
      <c r="D10" s="408">
        <v>615</v>
      </c>
      <c r="E10" s="408">
        <f t="shared" si="0"/>
        <v>611</v>
      </c>
    </row>
    <row r="11" spans="2:5" ht="10.5">
      <c r="B11" s="405" t="s">
        <v>367</v>
      </c>
      <c r="C11" s="408">
        <v>-1919</v>
      </c>
      <c r="D11" s="408">
        <v>6</v>
      </c>
      <c r="E11" s="408">
        <f t="shared" si="0"/>
        <v>-1925</v>
      </c>
    </row>
    <row r="12" spans="2:5" ht="10.5">
      <c r="B12" s="405" t="s">
        <v>368</v>
      </c>
      <c r="C12" s="408"/>
      <c r="D12" s="408"/>
      <c r="E12" s="408">
        <f t="shared" si="0"/>
        <v>0</v>
      </c>
    </row>
    <row r="13" spans="2:5" ht="10.5">
      <c r="B13" s="405" t="s">
        <v>287</v>
      </c>
      <c r="C13" s="408">
        <v>-1220</v>
      </c>
      <c r="D13" s="408">
        <v>-1828</v>
      </c>
      <c r="E13" s="408">
        <f t="shared" si="0"/>
        <v>608</v>
      </c>
    </row>
    <row r="14" spans="2:5" ht="10.5">
      <c r="B14" s="405" t="s">
        <v>369</v>
      </c>
      <c r="C14" s="408"/>
      <c r="D14" s="408">
        <v>-177</v>
      </c>
      <c r="E14" s="408">
        <f t="shared" si="0"/>
        <v>177</v>
      </c>
    </row>
    <row r="15" spans="2:5" ht="10.5">
      <c r="B15" s="405" t="s">
        <v>288</v>
      </c>
      <c r="C15" s="408">
        <v>11887</v>
      </c>
      <c r="D15" s="408">
        <v>17861</v>
      </c>
      <c r="E15" s="408">
        <f t="shared" si="0"/>
        <v>-5974</v>
      </c>
    </row>
    <row r="16" spans="2:5" ht="10.5">
      <c r="B16" s="405" t="s">
        <v>370</v>
      </c>
      <c r="C16" s="408">
        <v>-1604</v>
      </c>
      <c r="D16" s="408">
        <v>-4298</v>
      </c>
      <c r="E16" s="408">
        <f t="shared" si="0"/>
        <v>2694</v>
      </c>
    </row>
    <row r="17" spans="2:5" ht="10.5">
      <c r="B17" s="405" t="s">
        <v>371</v>
      </c>
      <c r="C17" s="408"/>
      <c r="D17" s="408"/>
      <c r="E17" s="408">
        <f t="shared" si="0"/>
        <v>0</v>
      </c>
    </row>
    <row r="18" spans="2:5" ht="10.5">
      <c r="B18" s="406" t="s">
        <v>372</v>
      </c>
      <c r="C18" s="408"/>
      <c r="D18" s="408"/>
      <c r="E18" s="408"/>
    </row>
    <row r="19" spans="2:5" ht="10.5">
      <c r="B19" s="405" t="s">
        <v>373</v>
      </c>
      <c r="C19" s="408">
        <v>-109692</v>
      </c>
      <c r="D19" s="408">
        <v>-130047</v>
      </c>
      <c r="E19" s="408">
        <f t="shared" si="0"/>
        <v>20355</v>
      </c>
    </row>
    <row r="20" spans="2:5" ht="10.5">
      <c r="B20" s="405" t="s">
        <v>374</v>
      </c>
      <c r="C20" s="408">
        <v>-906</v>
      </c>
      <c r="D20" s="408">
        <v>3267</v>
      </c>
      <c r="E20" s="408">
        <f>+C20-D20</f>
        <v>-4173</v>
      </c>
    </row>
    <row r="21" spans="2:5" ht="10.5">
      <c r="B21" s="405" t="s">
        <v>375</v>
      </c>
      <c r="C21" s="408">
        <v>-25164</v>
      </c>
      <c r="D21" s="408">
        <v>-23251</v>
      </c>
      <c r="E21" s="408">
        <f t="shared" si="0"/>
        <v>-1913</v>
      </c>
    </row>
    <row r="22" spans="2:5" ht="10.5">
      <c r="B22" s="405" t="s">
        <v>376</v>
      </c>
      <c r="C22" s="408">
        <v>117894</v>
      </c>
      <c r="D22" s="408">
        <v>114615</v>
      </c>
      <c r="E22" s="408">
        <f t="shared" si="0"/>
        <v>3279</v>
      </c>
    </row>
    <row r="23" spans="2:5" ht="10.5">
      <c r="B23" s="405" t="s">
        <v>377</v>
      </c>
      <c r="C23" s="408">
        <v>2190</v>
      </c>
      <c r="D23" s="408">
        <v>21121</v>
      </c>
      <c r="E23" s="408">
        <f t="shared" si="0"/>
        <v>-18931</v>
      </c>
    </row>
    <row r="24" spans="2:7" s="409" customFormat="1" ht="10.5">
      <c r="B24" s="409" t="s">
        <v>378</v>
      </c>
      <c r="C24" s="410">
        <v>-6914</v>
      </c>
      <c r="D24" s="410">
        <v>-8124</v>
      </c>
      <c r="E24" s="410">
        <f t="shared" si="0"/>
        <v>1210</v>
      </c>
      <c r="G24" s="405"/>
    </row>
    <row r="25" spans="2:7" ht="10.5">
      <c r="B25" s="405" t="s">
        <v>379</v>
      </c>
      <c r="C25" s="408">
        <v>-7074</v>
      </c>
      <c r="D25" s="408">
        <v>-4572</v>
      </c>
      <c r="E25" s="408">
        <f t="shared" si="0"/>
        <v>-2502</v>
      </c>
      <c r="G25" s="409"/>
    </row>
    <row r="26" spans="2:5" ht="10.5">
      <c r="B26" s="405" t="s">
        <v>380</v>
      </c>
      <c r="C26" s="408">
        <v>-36416</v>
      </c>
      <c r="D26" s="408">
        <f>12739-336-1499</f>
        <v>10904</v>
      </c>
      <c r="E26" s="408">
        <f t="shared" si="0"/>
        <v>-47320</v>
      </c>
    </row>
    <row r="27" spans="2:8" ht="10.5">
      <c r="B27" s="411" t="s">
        <v>381</v>
      </c>
      <c r="C27" s="412">
        <f>SUM(C3:C26)</f>
        <v>68481</v>
      </c>
      <c r="D27" s="412">
        <f>SUM(D3:D26)</f>
        <v>101905</v>
      </c>
      <c r="E27" s="412">
        <f>SUM(E3:E26)</f>
        <v>-33424</v>
      </c>
      <c r="H27" s="413"/>
    </row>
    <row r="28" spans="2:7" ht="10.5">
      <c r="B28" s="405" t="s">
        <v>382</v>
      </c>
      <c r="C28" s="408">
        <v>-5981</v>
      </c>
      <c r="D28" s="408">
        <v>-12139</v>
      </c>
      <c r="E28" s="408">
        <f t="shared" si="0"/>
        <v>6158</v>
      </c>
      <c r="G28" s="413"/>
    </row>
    <row r="29" spans="2:5" ht="10.5">
      <c r="B29" s="405" t="s">
        <v>383</v>
      </c>
      <c r="C29" s="408">
        <v>-1009</v>
      </c>
      <c r="D29" s="408">
        <v>-9898</v>
      </c>
      <c r="E29" s="408">
        <f t="shared" si="0"/>
        <v>8889</v>
      </c>
    </row>
    <row r="30" spans="2:5" ht="10.5">
      <c r="B30" s="411" t="s">
        <v>384</v>
      </c>
      <c r="C30" s="412">
        <f>SUM(C27:C29)</f>
        <v>61491</v>
      </c>
      <c r="D30" s="412">
        <f>SUM(D27:D29)</f>
        <v>79868</v>
      </c>
      <c r="E30" s="412">
        <f>SUM(E27:E29)</f>
        <v>-18377</v>
      </c>
    </row>
    <row r="31" spans="3:5" ht="10.5">
      <c r="C31" s="408"/>
      <c r="D31" s="408"/>
      <c r="E31" s="408"/>
    </row>
    <row r="32" spans="2:5" ht="10.5">
      <c r="B32" s="406" t="s">
        <v>385</v>
      </c>
      <c r="C32" s="408"/>
      <c r="D32" s="408"/>
      <c r="E32" s="408"/>
    </row>
    <row r="33" spans="2:5" ht="10.5">
      <c r="B33" s="405" t="s">
        <v>386</v>
      </c>
      <c r="C33" s="408">
        <v>-8558</v>
      </c>
      <c r="D33" s="408">
        <v>-20361</v>
      </c>
      <c r="E33" s="408">
        <f aca="true" t="shared" si="1" ref="E33:E42">+C33-D33</f>
        <v>11803</v>
      </c>
    </row>
    <row r="34" spans="2:5" ht="10.5">
      <c r="B34" s="405" t="s">
        <v>387</v>
      </c>
      <c r="C34" s="408">
        <v>3340</v>
      </c>
      <c r="D34" s="408">
        <v>165</v>
      </c>
      <c r="E34" s="408">
        <f t="shared" si="1"/>
        <v>3175</v>
      </c>
    </row>
    <row r="35" spans="2:5" ht="10.5">
      <c r="B35" s="405" t="s">
        <v>388</v>
      </c>
      <c r="C35" s="408">
        <v>-26287</v>
      </c>
      <c r="D35" s="408">
        <v>-26477</v>
      </c>
      <c r="E35" s="408">
        <f t="shared" si="1"/>
        <v>190</v>
      </c>
    </row>
    <row r="36" spans="2:5" ht="10.5">
      <c r="B36" s="405" t="s">
        <v>389</v>
      </c>
      <c r="C36" s="408"/>
      <c r="D36" s="408"/>
      <c r="E36" s="408">
        <f>+C36-D36</f>
        <v>0</v>
      </c>
    </row>
    <row r="37" spans="2:5" ht="10.5">
      <c r="B37" s="405" t="s">
        <v>390</v>
      </c>
      <c r="C37" s="408">
        <v>181</v>
      </c>
      <c r="D37" s="408">
        <v>9</v>
      </c>
      <c r="E37" s="408">
        <f t="shared" si="1"/>
        <v>172</v>
      </c>
    </row>
    <row r="38" spans="2:5" ht="10.5">
      <c r="B38" s="405" t="s">
        <v>391</v>
      </c>
      <c r="C38" s="408"/>
      <c r="D38" s="408"/>
      <c r="E38" s="408">
        <f t="shared" si="1"/>
        <v>0</v>
      </c>
    </row>
    <row r="39" spans="2:5" ht="10.5">
      <c r="B39" s="405" t="s">
        <v>392</v>
      </c>
      <c r="C39" s="408"/>
      <c r="D39" s="408"/>
      <c r="E39" s="408">
        <f>+C39-D39</f>
        <v>0</v>
      </c>
    </row>
    <row r="40" spans="2:5" ht="10.5">
      <c r="B40" s="405" t="s">
        <v>393</v>
      </c>
      <c r="C40" s="408"/>
      <c r="D40" s="408"/>
      <c r="E40" s="408">
        <f t="shared" si="1"/>
        <v>0</v>
      </c>
    </row>
    <row r="41" spans="2:5" ht="10.5">
      <c r="B41" s="405" t="s">
        <v>394</v>
      </c>
      <c r="C41" s="408">
        <v>-23097</v>
      </c>
      <c r="D41" s="408">
        <v>-18128</v>
      </c>
      <c r="E41" s="408">
        <f>+C41-D41</f>
        <v>-4969</v>
      </c>
    </row>
    <row r="42" spans="2:5" ht="10.5">
      <c r="B42" s="405" t="s">
        <v>395</v>
      </c>
      <c r="C42" s="408"/>
      <c r="D42" s="408"/>
      <c r="E42" s="408">
        <f t="shared" si="1"/>
        <v>0</v>
      </c>
    </row>
    <row r="43" spans="2:5" ht="10.5">
      <c r="B43" s="405" t="s">
        <v>396</v>
      </c>
      <c r="C43" s="408">
        <v>510</v>
      </c>
      <c r="D43" s="408">
        <v>846</v>
      </c>
      <c r="E43" s="408">
        <f>+C43-D43</f>
        <v>-336</v>
      </c>
    </row>
    <row r="44" spans="2:5" ht="10.5">
      <c r="B44" s="411" t="s">
        <v>397</v>
      </c>
      <c r="C44" s="412">
        <f>SUM(C33:C43)</f>
        <v>-53911</v>
      </c>
      <c r="D44" s="412">
        <f>SUM(D33:D43)</f>
        <v>-63946</v>
      </c>
      <c r="E44" s="412">
        <f>SUM(E33:E43)</f>
        <v>10035</v>
      </c>
    </row>
    <row r="45" spans="3:5" ht="10.5">
      <c r="C45" s="408"/>
      <c r="D45" s="408"/>
      <c r="E45" s="408"/>
    </row>
    <row r="46" spans="2:5" ht="10.5">
      <c r="B46" s="406" t="s">
        <v>398</v>
      </c>
      <c r="C46" s="408"/>
      <c r="D46" s="408"/>
      <c r="E46" s="408"/>
    </row>
    <row r="47" spans="2:5" ht="10.5">
      <c r="B47" s="405" t="s">
        <v>399</v>
      </c>
      <c r="C47" s="408">
        <v>-2897</v>
      </c>
      <c r="D47" s="408">
        <v>-1024</v>
      </c>
      <c r="E47" s="408">
        <f>+C47-D47</f>
        <v>-1873</v>
      </c>
    </row>
    <row r="48" spans="2:5" ht="10.5">
      <c r="B48" s="405" t="s">
        <v>400</v>
      </c>
      <c r="C48" s="408">
        <v>-25765</v>
      </c>
      <c r="D48" s="408">
        <v>-22117</v>
      </c>
      <c r="E48" s="408"/>
    </row>
    <row r="49" spans="2:5" ht="10.5">
      <c r="B49" s="405" t="s">
        <v>401</v>
      </c>
      <c r="C49" s="408">
        <v>22487</v>
      </c>
      <c r="D49" s="408">
        <v>172897</v>
      </c>
      <c r="E49" s="408">
        <f>+C49-D49</f>
        <v>-150410</v>
      </c>
    </row>
    <row r="50" spans="2:5" ht="10.5">
      <c r="B50" s="405" t="s">
        <v>402</v>
      </c>
      <c r="C50" s="408">
        <v>-45325</v>
      </c>
      <c r="D50" s="408">
        <v>-49706</v>
      </c>
      <c r="E50" s="408">
        <f>+C50-D50</f>
        <v>4381</v>
      </c>
    </row>
    <row r="51" spans="2:5" ht="10.5">
      <c r="B51" s="405" t="s">
        <v>403</v>
      </c>
      <c r="C51" s="408"/>
      <c r="D51" s="408"/>
      <c r="E51" s="408">
        <f>+C51-D51</f>
        <v>0</v>
      </c>
    </row>
    <row r="52" spans="2:5" ht="10.5">
      <c r="B52" s="405" t="s">
        <v>404</v>
      </c>
      <c r="C52" s="408">
        <v>-377</v>
      </c>
      <c r="D52" s="408">
        <v>-360</v>
      </c>
      <c r="E52" s="408">
        <f>+C52-D52</f>
        <v>-17</v>
      </c>
    </row>
    <row r="53" spans="2:5" ht="10.5">
      <c r="B53" s="411" t="s">
        <v>405</v>
      </c>
      <c r="C53" s="412">
        <f>SUM(C47:C52)</f>
        <v>-51877</v>
      </c>
      <c r="D53" s="412">
        <f>SUM(D47:D52)</f>
        <v>99690</v>
      </c>
      <c r="E53" s="412">
        <f>SUM(E47:E52)</f>
        <v>-147919</v>
      </c>
    </row>
    <row r="54" spans="3:5" ht="10.5">
      <c r="C54" s="408"/>
      <c r="D54" s="408"/>
      <c r="E54" s="408"/>
    </row>
    <row r="55" spans="2:5" ht="10.5">
      <c r="B55" s="402" t="s">
        <v>406</v>
      </c>
      <c r="C55" s="412">
        <f>+C53+C44+C30</f>
        <v>-44297</v>
      </c>
      <c r="D55" s="412">
        <f>+D53+D44+D30</f>
        <v>115612</v>
      </c>
      <c r="E55" s="412">
        <f>+E53+E44+E30</f>
        <v>-156261</v>
      </c>
    </row>
    <row r="56" spans="2:5" ht="10.5">
      <c r="B56" s="402"/>
      <c r="C56" s="412"/>
      <c r="D56" s="412"/>
      <c r="E56" s="412"/>
    </row>
    <row r="57" spans="2:5" ht="10.5">
      <c r="B57" s="411" t="s">
        <v>407</v>
      </c>
      <c r="C57" s="412">
        <v>198281</v>
      </c>
      <c r="D57" s="412">
        <v>25976</v>
      </c>
      <c r="E57" s="412">
        <f>+C57-D57</f>
        <v>172305</v>
      </c>
    </row>
    <row r="58" spans="2:5" ht="10.5">
      <c r="B58" s="405" t="s">
        <v>408</v>
      </c>
      <c r="C58" s="408">
        <v>9287</v>
      </c>
      <c r="D58" s="408">
        <f>-1434+1499</f>
        <v>65</v>
      </c>
      <c r="E58" s="408">
        <f>+C58-D58</f>
        <v>9222</v>
      </c>
    </row>
    <row r="59" spans="2:5" ht="10.5">
      <c r="B59" s="414" t="s">
        <v>409</v>
      </c>
      <c r="C59" s="412">
        <f>SUM(C55:C58)</f>
        <v>163271</v>
      </c>
      <c r="D59" s="412">
        <f>SUM(D55:D58)</f>
        <v>141653</v>
      </c>
      <c r="E59" s="412">
        <f>+C59-D59</f>
        <v>21618</v>
      </c>
    </row>
    <row r="64" ht="10.5">
      <c r="B64" s="405" t="s">
        <v>410</v>
      </c>
    </row>
    <row r="65" spans="3:4" ht="10.5">
      <c r="C65" s="413"/>
      <c r="D65" s="413"/>
    </row>
    <row r="66" ht="10.5">
      <c r="B66" s="405" t="s">
        <v>411</v>
      </c>
    </row>
    <row r="68" ht="10.5">
      <c r="B68" s="415" t="s">
        <v>412</v>
      </c>
    </row>
    <row r="69" ht="10.5">
      <c r="B69" s="415" t="s">
        <v>413</v>
      </c>
    </row>
    <row r="70" ht="10.5">
      <c r="B70" s="415" t="s">
        <v>414</v>
      </c>
    </row>
    <row r="71" ht="10.5">
      <c r="B71" s="415" t="s">
        <v>415</v>
      </c>
    </row>
    <row r="72" ht="10.5">
      <c r="B72" s="415" t="s">
        <v>416</v>
      </c>
    </row>
    <row r="74" ht="10.5">
      <c r="B74" s="405" t="s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2010-07-22T09:36:55Z</cp:lastPrinted>
  <dcterms:created xsi:type="dcterms:W3CDTF">2000-04-06T09:46:24Z</dcterms:created>
  <dcterms:modified xsi:type="dcterms:W3CDTF">2010-07-29T10:00:57Z</dcterms:modified>
  <cp:category/>
  <cp:version/>
  <cp:contentType/>
  <cp:contentStatus/>
</cp:coreProperties>
</file>