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</sheets>
  <definedNames>
    <definedName name="_xlnm.Print_Area" localSheetId="6">'CE IAS '!$A$1:$D$40</definedName>
    <definedName name="_xlnm.Print_Area" localSheetId="1">'PASSIVO-PROFORMA'!$A$1:$M$105</definedName>
    <definedName name="_xlnm.Print_Area" localSheetId="5">'POS FIN'!$A$1:$E$34</definedName>
    <definedName name="_xlnm.Print_Area" localSheetId="3">'SP ATT IAS'!$A$1:$F$34</definedName>
    <definedName name="_xlnm.Print_Area" localSheetId="4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<sst xmlns="http://schemas.openxmlformats.org/spreadsheetml/2006/main" count="502" uniqueCount="357">
  <si>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</si>
  <si>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</si>
  <si>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</si>
  <si>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</si>
  <si>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</si>
  <si>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</si>
  <si>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</si>
  <si>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</si>
  <si>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</si>
  <si>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</si>
  <si>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</si>
  <si>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</si>
  <si>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</si>
  <si>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</si>
  <si>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</si>
  <si>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</si>
  <si>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</si>
  <si>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</si>
  <si>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</si>
  <si>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</si>
  <si>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</si>
  <si>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</si>
  <si>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</si>
  <si>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</si>
  <si>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</si>
  <si>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</si>
  <si>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</si>
  <si>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</si>
  <si>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</si>
  <si>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</si>
  <si>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</si>
  <si>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</si>
  <si>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</si>
  <si>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</si>
  <si>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</si>
  <si>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</si>
  <si>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</si>
  <si>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</si>
  <si>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</si>
  <si>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</si>
  <si>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</si>
  <si>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</si>
  <si>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</si>
  <si>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</si>
  <si>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</si>
  <si>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</si>
  <si>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</si>
  <si>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</si>
  <si>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</si>
  <si>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</si>
  <si>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</si>
  <si>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</si>
  <si>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</si>
  <si>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</si>
  <si>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</si>
  <si>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</si>
  <si>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</si>
  <si>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</si>
  <si>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</si>
  <si>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</si>
  <si>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</si>
  <si>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</si>
  <si>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</si>
  <si>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</si>
  <si>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</si>
  <si>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</si>
  <si>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</si>
  <si>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</si>
  <si>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</si>
  <si>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</si>
  <si>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</si>
  <si>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</si>
  <si>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</si>
  <si>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</si>
  <si>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</si>
  <si>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</si>
  <si>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</si>
  <si>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</si>
  <si>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</si>
  <si>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</si>
  <si>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</si>
  <si>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</si>
  <si>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</si>
  <si>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</si>
  <si>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</si>
  <si>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</si>
  <si>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</si>
  <si>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</si>
  <si>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</si>
  <si>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</si>
  <si>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</si>
  <si>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</si>
  <si>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</si>
  <si>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</si>
  <si>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</si>
  <si>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</si>
  <si>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</si>
  <si>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</si>
  <si>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</si>
  <si>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</si>
  <si>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</si>
  <si>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</si>
  <si>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</si>
  <si>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</si>
  <si>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</si>
  <si>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</si>
  <si>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</si>
  <si>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</si>
  <si>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</si>
  <si>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</si>
  <si>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</si>
  <si>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</si>
  <si>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</si>
  <si>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</si>
  <si>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</si>
  <si>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</si>
  <si>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</si>
  <si>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</si>
  <si>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</si>
  <si>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</si>
  <si>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</si>
  <si>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</si>
  <si>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</si>
  <si>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</si>
  <si>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</si>
  <si>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</si>
  <si>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</si>
  <si>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</si>
  <si>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</si>
  <si>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</si>
  <si>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</si>
  <si>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</si>
  <si>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</si>
  <si>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</si>
  <si>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</si>
  <si>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</si>
  <si>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</si>
  <si>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</si>
  <si>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</si>
  <si>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</si>
  <si>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</si>
  <si>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</si>
  <si>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</si>
  <si>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</si>
  <si>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</si>
  <si>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</si>
  <si>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</si>
  <si>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</si>
  <si>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</si>
  <si>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</si>
  <si>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</si>
  <si>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</si>
  <si>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</si>
  <si>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</si>
  <si>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</si>
  <si>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</si>
  <si>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</si>
  <si>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</si>
  <si>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</si>
  <si>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</si>
  <si>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</si>
  <si>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</si>
  <si>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</si>
  <si>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</si>
  <si>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</si>
  <si>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</si>
  <si>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</si>
  <si>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</si>
  <si>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</si>
  <si>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</si>
  <si>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</si>
  <si>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</si>
  <si>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</si>
  <si>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</si>
  <si>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</si>
  <si>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</si>
  <si>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</si>
  <si>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</si>
  <si>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</si>
  <si>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</si>
  <si>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</si>
  <si>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</si>
  <si>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</si>
  <si>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</si>
  <si>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</si>
  <si>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</si>
  <si>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</si>
  <si>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</si>
  <si>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</si>
  <si>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</si>
  <si>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</si>
  <si>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</si>
  <si>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</si>
  <si>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</si>
  <si>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</si>
  <si>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</si>
  <si>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</si>
  <si>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</si>
  <si>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</si>
  <si>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</si>
  <si>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</si>
  <si>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</si>
  <si>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</si>
  <si>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</si>
  <si>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</si>
  <si>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</si>
  <si>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</si>
  <si>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</si>
  <si>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</si>
  <si>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</si>
  <si>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</si>
  <si>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</si>
  <si>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</si>
  <si>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</si>
  <si>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</si>
  <si>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</si>
  <si>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</si>
  <si>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</si>
  <si>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</si>
  <si>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</si>
  <si>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</si>
  <si>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</si>
  <si>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</si>
  <si>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</si>
  <si>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</si>
  <si>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</si>
  <si>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</si>
  <si>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</si>
  <si>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</si>
  <si>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</si>
  <si>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</si>
  <si>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</si>
  <si>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</si>
  <si>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</si>
  <si>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</si>
  <si>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</si>
  <si>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</si>
  <si>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</si>
  <si>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</si>
  <si>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</si>
  <si>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</si>
  <si>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</si>
  <si>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</si>
  <si>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</si>
  <si>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</si>
  <si>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</si>
  <si>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</si>
  <si>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</si>
  <si>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</si>
  <si>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</si>
  <si>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</si>
  <si>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</si>
  <si>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</si>
  <si>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</si>
  <si>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</si>
  <si>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</si>
  <si>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</si>
  <si>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</si>
  <si>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</si>
  <si>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</si>
  <si>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</si>
  <si>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</si>
  <si>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</si>
  <si>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</si>
  <si>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</si>
  <si>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</si>
  <si>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</si>
  <si>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</si>
  <si>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</si>
  <si>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</si>
  <si>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</si>
  <si>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</si>
  <si>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</si>
  <si>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</si>
  <si>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</si>
  <si>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</si>
  <si>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</si>
  <si>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</si>
  <si>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</si>
  <si>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</si>
  <si>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</si>
  <si>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</si>
  <si>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</si>
  <si>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</si>
  <si>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</si>
  <si>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</si>
  <si>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</si>
  <si>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</si>
  <si>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</si>
  <si>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</si>
  <si>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</si>
  <si>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</si>
  <si>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</si>
  <si>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</si>
  <si>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</si>
  <si>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</si>
  <si>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</si>
  <si>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</si>
  <si>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</si>
  <si>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</si>
  <si>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</si>
  <si>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</si>
  <si>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</si>
  <si>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</si>
  <si>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</si>
  <si>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</si>
  <si>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</si>
  <si>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</si>
  <si>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</si>
  <si>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</si>
  <si>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</si>
  <si>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</si>
  <si>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</si>
  <si>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</si>
  <si>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</si>
  <si>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</si>
  <si>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</si>
  <si>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</si>
  <si>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</si>
  <si>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</si>
  <si>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</si>
  <si>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</si>
  <si>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</si>
  <si>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</si>
  <si>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</si>
  <si>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</si>
  <si>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</si>
  <si>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>Strumenti Aprilia</t>
  </si>
  <si>
    <t>Importi in €/000</t>
  </si>
  <si>
    <t xml:space="preserve">Crediti Commerciali </t>
  </si>
  <si>
    <t>Altri crediti</t>
  </si>
  <si>
    <t>31 dicembre 2008</t>
  </si>
  <si>
    <t>Ammortamento di immobili, impianti e macchinari</t>
  </si>
  <si>
    <t>Utile (perdita) del periodo</t>
  </si>
  <si>
    <t>Al 31 dicembre 2008</t>
  </si>
  <si>
    <t xml:space="preserve">Denaro e valori in cassa </t>
  </si>
  <si>
    <t>Depositi bancari e postali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</si>
  <si>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</si>
  <si>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</si>
  <si>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</si>
  <si>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</si>
  <si>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</si>
  <si>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</si>
  <si>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</si>
  <si>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Totale debiti finanziari correnti</t>
  </si>
  <si>
    <t xml:space="preserve">Indebitamento finanziario netto corrente </t>
  </si>
  <si>
    <t>Debiti verso banche e istituti finanziatori</t>
  </si>
  <si>
    <t xml:space="preserve">Indebitamento finanziario netto non corrente </t>
  </si>
  <si>
    <t>INDEBITAMENTO FINANZIARIO NETTO</t>
  </si>
  <si>
    <t>Obbligazioni</t>
  </si>
  <si>
    <t>30 settembre 2009</t>
  </si>
  <si>
    <t>Al 30 settembre 2009</t>
  </si>
  <si>
    <t>Situazione Patrimoniale - finanziaria consolidata</t>
  </si>
  <si>
    <t>Posizione finanziaria netta consolidata / (Indebitamento finanziario netto)</t>
  </si>
  <si>
    <t>CONTO ECONOMICO CONSOLIDATO</t>
  </si>
  <si>
    <t>1/1 - 30/9 2009</t>
  </si>
  <si>
    <t>1/1 - 30/9 2008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</si>
</sst>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78" fontId="25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5" fillId="0" borderId="7" xfId="20" applyNumberFormat="1" applyFont="1" applyFill="1" applyBorder="1">
      <alignment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5" fillId="0" borderId="4" xfId="20" applyNumberFormat="1" applyFont="1" applyFill="1" applyBorder="1">
      <alignment/>
      <protection/>
    </xf>
    <xf numFmtId="178" fontId="5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78" fontId="1" fillId="0" borderId="4" xfId="20" applyNumberFormat="1" applyFont="1" applyFill="1" applyBorder="1" applyAlignment="1">
      <alignment horizontal="left" vertical="center"/>
      <protection/>
    </xf>
    <xf numFmtId="191" fontId="5" fillId="0" borderId="0" xfId="20" applyNumberFormat="1" applyFont="1" applyFill="1">
      <alignment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6" xfId="20" applyNumberFormat="1" applyFont="1" applyBorder="1">
      <alignment/>
      <protection/>
    </xf>
    <xf numFmtId="178" fontId="1" fillId="0" borderId="16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6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2" fontId="1" fillId="0" borderId="0" xfId="20" applyNumberFormat="1" applyFont="1" applyFill="1">
      <alignment/>
      <protection/>
    </xf>
    <xf numFmtId="192" fontId="1" fillId="0" borderId="0" xfId="20" applyNumberFormat="1" applyFont="1" applyFill="1">
      <alignment/>
      <protection/>
    </xf>
    <xf numFmtId="1" fontId="0" fillId="0" borderId="9" xfId="20" applyNumberFormat="1" applyFont="1" applyFill="1" applyBorder="1" applyAlignment="1">
      <alignment horizontal="right" wrapText="1"/>
      <protection/>
    </xf>
    <xf numFmtId="1" fontId="0" fillId="0" borderId="9" xfId="20" applyNumberFormat="1" applyFont="1" applyFill="1" applyBorder="1" applyAlignment="1">
      <alignment wrapText="1"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0" fontId="1" fillId="0" borderId="17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9" xfId="2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Alignment="1">
      <alignment/>
    </xf>
    <xf numFmtId="178" fontId="1" fillId="0" borderId="17" xfId="20" applyNumberFormat="1" applyFont="1" applyFill="1" applyBorder="1">
      <alignment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6" t="s">
        <v>256</v>
      </c>
      <c r="B1" s="386"/>
      <c r="C1" s="386"/>
      <c r="D1" s="386"/>
      <c r="E1" s="386"/>
      <c r="F1" s="386"/>
      <c r="G1" s="386"/>
      <c r="H1" s="386"/>
      <c r="I1" s="386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7" t="s">
        <v>138</v>
      </c>
      <c r="B4" s="388"/>
      <c r="C4" s="388"/>
      <c r="D4" s="388"/>
      <c r="E4" s="388"/>
      <c r="F4" s="388"/>
      <c r="G4" s="389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7" t="s">
        <v>138</v>
      </c>
      <c r="B37" s="388"/>
      <c r="C37" s="388"/>
      <c r="D37" s="388"/>
      <c r="E37" s="388"/>
      <c r="F37" s="388"/>
      <c r="G37" s="389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workbookViewId="0" topLeftCell="A1">
      <selection activeCell="B11" sqref="B11"/>
    </sheetView>
  </sheetViews>
  <sheetFormatPr defaultColWidth="9.140625" defaultRowHeight="12.75"/>
  <cols>
    <col min="1" max="1" width="36.7109375" style="331" customWidth="1"/>
    <col min="2" max="3" width="17.8515625" style="361" customWidth="1"/>
    <col min="4" max="4" width="12.00390625" style="331" customWidth="1"/>
    <col min="5" max="16384" width="9.140625" style="331" customWidth="1"/>
  </cols>
  <sheetData>
    <row r="1" spans="1:4" s="318" customFormat="1" ht="12.75">
      <c r="A1" s="349" t="s">
        <v>352</v>
      </c>
      <c r="B1" s="350"/>
      <c r="C1" s="350"/>
      <c r="D1" s="351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5.75" customHeight="1">
      <c r="A3" s="378" t="s">
        <v>328</v>
      </c>
      <c r="B3" s="329" t="s">
        <v>350</v>
      </c>
      <c r="C3" s="329" t="s">
        <v>331</v>
      </c>
      <c r="D3" s="330" t="s">
        <v>285</v>
      </c>
      <c r="E3" s="352"/>
    </row>
    <row r="4" spans="1:5" ht="9.75" customHeight="1">
      <c r="A4" s="353"/>
      <c r="B4" s="354"/>
      <c r="C4" s="354"/>
      <c r="D4" s="355"/>
      <c r="E4" s="352"/>
    </row>
    <row r="5" spans="1:5" ht="12.75">
      <c r="A5" s="332" t="s">
        <v>20</v>
      </c>
      <c r="B5" s="356"/>
      <c r="C5" s="356"/>
      <c r="D5" s="357"/>
      <c r="E5" s="352"/>
    </row>
    <row r="6" spans="1:5" ht="12.75">
      <c r="A6" s="332"/>
      <c r="B6" s="356"/>
      <c r="C6" s="356"/>
      <c r="D6" s="357"/>
      <c r="E6" s="352"/>
    </row>
    <row r="7" spans="1:5" ht="12.75">
      <c r="A7" s="332" t="s">
        <v>299</v>
      </c>
      <c r="B7" s="356"/>
      <c r="C7" s="356"/>
      <c r="D7" s="357"/>
      <c r="E7" s="352"/>
    </row>
    <row r="8" spans="1:4" ht="12.75">
      <c r="A8" s="358" t="s">
        <v>261</v>
      </c>
      <c r="B8" s="331">
        <v>644107</v>
      </c>
      <c r="C8" s="331">
        <v>648234</v>
      </c>
      <c r="D8" s="331">
        <f aca="true" t="shared" si="0" ref="D8:D17">+B8-C8</f>
        <v>-4127</v>
      </c>
    </row>
    <row r="9" spans="1:4" ht="12.75">
      <c r="A9" s="358" t="s">
        <v>295</v>
      </c>
      <c r="B9" s="331">
        <v>248966</v>
      </c>
      <c r="C9" s="331">
        <v>250354</v>
      </c>
      <c r="D9" s="331">
        <f t="shared" si="0"/>
        <v>-1388</v>
      </c>
    </row>
    <row r="10" spans="1:4" ht="12.75">
      <c r="A10" s="358" t="s">
        <v>262</v>
      </c>
      <c r="B10" s="331"/>
      <c r="C10" s="331"/>
      <c r="D10" s="331">
        <f t="shared" si="0"/>
        <v>0</v>
      </c>
    </row>
    <row r="11" spans="1:4" ht="12.75">
      <c r="A11" s="358" t="s">
        <v>263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58" t="s">
        <v>265</v>
      </c>
      <c r="B12" s="331">
        <v>165</v>
      </c>
      <c r="C12" s="331">
        <f>194+165</f>
        <v>359</v>
      </c>
      <c r="D12" s="331">
        <f t="shared" si="0"/>
        <v>-194</v>
      </c>
    </row>
    <row r="13" spans="1:4" ht="12.75">
      <c r="A13" s="358" t="s">
        <v>296</v>
      </c>
      <c r="B13" s="331">
        <v>13296</v>
      </c>
      <c r="C13" s="331">
        <v>8166</v>
      </c>
      <c r="D13" s="331">
        <f t="shared" si="0"/>
        <v>5130</v>
      </c>
    </row>
    <row r="14" spans="1:4" ht="12.75">
      <c r="A14" s="358" t="s">
        <v>297</v>
      </c>
      <c r="B14" s="331">
        <f>31483+1102</f>
        <v>32585</v>
      </c>
      <c r="C14" s="331">
        <f>35467+760</f>
        <v>36227</v>
      </c>
      <c r="D14" s="331">
        <f t="shared" si="0"/>
        <v>-3642</v>
      </c>
    </row>
    <row r="15" spans="1:4" ht="12.75">
      <c r="A15" s="358" t="s">
        <v>329</v>
      </c>
      <c r="B15" s="331"/>
      <c r="C15" s="331">
        <v>0</v>
      </c>
      <c r="D15" s="331">
        <f>+B15-C15</f>
        <v>0</v>
      </c>
    </row>
    <row r="16" spans="1:4" ht="12.75">
      <c r="A16" s="358" t="s">
        <v>330</v>
      </c>
      <c r="B16" s="331">
        <v>11800</v>
      </c>
      <c r="C16" s="331">
        <v>12587</v>
      </c>
      <c r="D16" s="331">
        <f t="shared" si="0"/>
        <v>-787</v>
      </c>
    </row>
    <row r="17" spans="1:4" ht="12.75">
      <c r="A17" s="381" t="s">
        <v>325</v>
      </c>
      <c r="B17" s="382">
        <v>506</v>
      </c>
      <c r="C17" s="382">
        <v>799</v>
      </c>
      <c r="D17" s="382">
        <f t="shared" si="0"/>
        <v>-293</v>
      </c>
    </row>
    <row r="18" spans="1:4" ht="12.75">
      <c r="A18" s="359" t="s">
        <v>264</v>
      </c>
      <c r="B18" s="359">
        <f>SUM(B8:B16)</f>
        <v>951158</v>
      </c>
      <c r="C18" s="359">
        <f>SUM(C8:C16)</f>
        <v>956166</v>
      </c>
      <c r="D18" s="359">
        <f>SUM(D8:D16)</f>
        <v>-5008</v>
      </c>
    </row>
    <row r="19" spans="2:3" ht="11.25" customHeight="1">
      <c r="B19" s="331"/>
      <c r="C19" s="331"/>
    </row>
    <row r="20" spans="1:4" ht="12.75">
      <c r="A20" s="359" t="s">
        <v>298</v>
      </c>
      <c r="B20" s="335"/>
      <c r="C20" s="335"/>
      <c r="D20" s="335">
        <f>+B20-C20</f>
        <v>0</v>
      </c>
    </row>
    <row r="21" spans="2:3" ht="9.75" customHeight="1">
      <c r="B21" s="331"/>
      <c r="C21" s="331"/>
    </row>
    <row r="22" spans="1:3" ht="13.5" customHeight="1">
      <c r="A22" s="332" t="s">
        <v>300</v>
      </c>
      <c r="B22" s="331"/>
      <c r="C22" s="331"/>
    </row>
    <row r="23" spans="1:4" ht="12.75">
      <c r="A23" s="358" t="s">
        <v>329</v>
      </c>
      <c r="B23" s="331">
        <v>181499</v>
      </c>
      <c r="C23" s="331">
        <v>90278</v>
      </c>
      <c r="D23" s="331">
        <f aca="true" t="shared" si="1" ref="D23:D32">+B23-C23</f>
        <v>91221</v>
      </c>
    </row>
    <row r="24" spans="1:4" ht="12.75">
      <c r="A24" s="381" t="s">
        <v>325</v>
      </c>
      <c r="B24" s="382">
        <v>371</v>
      </c>
      <c r="C24" s="382">
        <v>460</v>
      </c>
      <c r="D24" s="382">
        <f t="shared" si="1"/>
        <v>-89</v>
      </c>
    </row>
    <row r="25" spans="1:4" ht="12.75">
      <c r="A25" s="358" t="s">
        <v>330</v>
      </c>
      <c r="B25" s="331">
        <v>20380</v>
      </c>
      <c r="C25" s="331">
        <v>21380</v>
      </c>
      <c r="D25" s="331">
        <f>+B25-C25</f>
        <v>-1000</v>
      </c>
    </row>
    <row r="26" spans="1:4" ht="12.75">
      <c r="A26" s="381" t="s">
        <v>325</v>
      </c>
      <c r="B26" s="382">
        <v>1894</v>
      </c>
      <c r="C26" s="382">
        <f>1168+793</f>
        <v>1961</v>
      </c>
      <c r="D26" s="382">
        <f>+B26-C26</f>
        <v>-67</v>
      </c>
    </row>
    <row r="27" spans="1:4" ht="12.75">
      <c r="A27" s="358" t="s">
        <v>286</v>
      </c>
      <c r="B27" s="331">
        <v>22152</v>
      </c>
      <c r="C27" s="331">
        <v>27772</v>
      </c>
      <c r="D27" s="331">
        <f t="shared" si="1"/>
        <v>-5620</v>
      </c>
    </row>
    <row r="28" spans="1:4" ht="12.75">
      <c r="A28" s="358" t="s">
        <v>60</v>
      </c>
      <c r="B28" s="331">
        <v>278774</v>
      </c>
      <c r="C28" s="331">
        <v>257961</v>
      </c>
      <c r="D28" s="331">
        <f t="shared" si="1"/>
        <v>20813</v>
      </c>
    </row>
    <row r="29" spans="1:4" ht="15.75" customHeight="1">
      <c r="A29" s="358" t="s">
        <v>265</v>
      </c>
      <c r="B29" s="331">
        <v>30794</v>
      </c>
      <c r="C29" s="331">
        <f>4182+1605</f>
        <v>5787</v>
      </c>
      <c r="D29" s="331">
        <f t="shared" si="1"/>
        <v>25007</v>
      </c>
    </row>
    <row r="30" spans="1:4" ht="15.75" customHeight="1">
      <c r="A30" s="381" t="s">
        <v>325</v>
      </c>
      <c r="B30" s="382">
        <v>45</v>
      </c>
      <c r="C30" s="382">
        <v>45</v>
      </c>
      <c r="D30" s="382">
        <f t="shared" si="1"/>
        <v>0</v>
      </c>
    </row>
    <row r="31" spans="1:4" ht="12.75">
      <c r="A31" s="360" t="s">
        <v>266</v>
      </c>
      <c r="B31" s="331">
        <v>197574</v>
      </c>
      <c r="C31" s="331">
        <f>42653-2668</f>
        <v>39985</v>
      </c>
      <c r="D31" s="331">
        <f t="shared" si="1"/>
        <v>157589</v>
      </c>
    </row>
    <row r="32" spans="1:4" ht="12.75">
      <c r="A32" s="335" t="s">
        <v>267</v>
      </c>
      <c r="B32" s="335">
        <f>SUM(B23:B31)-B24-B30-B26</f>
        <v>731173</v>
      </c>
      <c r="C32" s="335">
        <f>SUM(C23:C31)-C24-C30-C26</f>
        <v>443163</v>
      </c>
      <c r="D32" s="335">
        <f t="shared" si="1"/>
        <v>288010</v>
      </c>
    </row>
    <row r="33" spans="2:3" ht="10.5" customHeight="1">
      <c r="B33" s="331"/>
      <c r="C33" s="331"/>
    </row>
    <row r="34" spans="1:4" ht="13.5" thickBot="1">
      <c r="A34" s="347" t="s">
        <v>320</v>
      </c>
      <c r="B34" s="347">
        <f>+B32+B18</f>
        <v>1682331</v>
      </c>
      <c r="C34" s="347">
        <f>+C32+C18</f>
        <v>1399329</v>
      </c>
      <c r="D34" s="347">
        <f>+B34-C34</f>
        <v>283002</v>
      </c>
    </row>
    <row r="35" spans="2:3" ht="8.25" customHeight="1" thickTop="1">
      <c r="B35" s="331"/>
      <c r="C35" s="331"/>
    </row>
    <row r="36" spans="2:3" ht="12.75">
      <c r="B36" s="331"/>
      <c r="C36" s="331"/>
    </row>
    <row r="37" spans="1:4" ht="12.75">
      <c r="A37" s="348" t="s">
        <v>317</v>
      </c>
      <c r="B37" s="348">
        <f>+B34-'SP PAS IAS '!B32</f>
        <v>0</v>
      </c>
      <c r="C37" s="348">
        <f>+C34-'SP PAS IAS '!C32</f>
        <v>0</v>
      </c>
      <c r="D37" s="348">
        <f>+D34-'SP PAS IAS '!D32</f>
        <v>0</v>
      </c>
    </row>
    <row r="38" spans="2:3" ht="12.75">
      <c r="B38" s="331"/>
      <c r="C38" s="331"/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4" ht="12.75">
      <c r="B136" s="331"/>
      <c r="C136" s="331"/>
      <c r="D136" s="331" t="e">
        <f>+D134+D131+D98+#REF!+D88+#REF!</f>
        <v>#REF!</v>
      </c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workbookViewId="0" topLeftCell="A1">
      <selection activeCell="B1" sqref="B1:B16384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49" t="s">
        <v>352</v>
      </c>
      <c r="B1" s="324"/>
      <c r="C1" s="324"/>
      <c r="D1" s="325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2.75">
      <c r="A3" s="378" t="s">
        <v>328</v>
      </c>
      <c r="B3" s="329" t="str">
        <f>+'SP ATT IAS'!B3</f>
        <v>30 settembre 2009</v>
      </c>
      <c r="C3" s="329" t="str">
        <f>+'SP ATT IAS'!C3</f>
        <v>31 dicembre 2008</v>
      </c>
      <c r="D3" s="330" t="s">
        <v>285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32" t="s">
        <v>318</v>
      </c>
      <c r="B5" s="331"/>
      <c r="C5" s="331"/>
      <c r="D5" s="331"/>
    </row>
    <row r="6" spans="1:4" ht="8.25" customHeight="1">
      <c r="A6" s="331"/>
      <c r="B6" s="331"/>
      <c r="C6" s="331"/>
      <c r="D6" s="331"/>
    </row>
    <row r="7" spans="1:4" ht="16.5" customHeight="1">
      <c r="A7" s="332" t="s">
        <v>93</v>
      </c>
      <c r="B7" s="331"/>
      <c r="C7" s="331"/>
      <c r="D7" s="331"/>
    </row>
    <row r="8" spans="1:6" ht="25.5">
      <c r="A8" s="333" t="s">
        <v>301</v>
      </c>
      <c r="B8" s="331">
        <v>413135</v>
      </c>
      <c r="C8" s="331">
        <v>396767</v>
      </c>
      <c r="D8" s="331">
        <f>+B8-C8</f>
        <v>16368</v>
      </c>
      <c r="F8" s="331"/>
    </row>
    <row r="9" spans="1:6" ht="25.5">
      <c r="A9" s="333" t="s">
        <v>302</v>
      </c>
      <c r="B9" s="331">
        <v>2070</v>
      </c>
      <c r="C9" s="331">
        <v>1454</v>
      </c>
      <c r="D9" s="331">
        <f>+B9-C9</f>
        <v>616</v>
      </c>
      <c r="F9" s="331"/>
    </row>
    <row r="10" spans="1:4" ht="12.75">
      <c r="A10" s="334" t="s">
        <v>303</v>
      </c>
      <c r="B10" s="335">
        <f>+B8+B9</f>
        <v>415205</v>
      </c>
      <c r="C10" s="335">
        <f>+C8+C9</f>
        <v>398221</v>
      </c>
      <c r="D10" s="335">
        <f>+B10-C10</f>
        <v>16984</v>
      </c>
    </row>
    <row r="11" spans="1:4" ht="8.25" customHeight="1">
      <c r="A11" s="332"/>
      <c r="B11" s="336"/>
      <c r="C11" s="336"/>
      <c r="D11" s="336"/>
    </row>
    <row r="12" spans="1:4" ht="14.25" customHeight="1">
      <c r="A12" s="332" t="s">
        <v>304</v>
      </c>
      <c r="B12" s="336"/>
      <c r="C12" s="336"/>
      <c r="D12" s="336"/>
    </row>
    <row r="13" spans="1:6" ht="12.75">
      <c r="A13" s="337" t="s">
        <v>309</v>
      </c>
      <c r="B13" s="338">
        <v>374244</v>
      </c>
      <c r="C13" s="338">
        <v>264789</v>
      </c>
      <c r="D13" s="338">
        <f aca="true" t="shared" si="0" ref="D13:D20">+B13-C13</f>
        <v>109455</v>
      </c>
      <c r="F13" s="338"/>
    </row>
    <row r="14" spans="1:4" ht="12.75">
      <c r="A14" s="339" t="s">
        <v>269</v>
      </c>
      <c r="B14" s="338"/>
      <c r="C14" s="338"/>
      <c r="D14" s="338">
        <f t="shared" si="0"/>
        <v>0</v>
      </c>
    </row>
    <row r="15" spans="1:4" ht="12.75">
      <c r="A15" s="339" t="s">
        <v>305</v>
      </c>
      <c r="B15" s="374">
        <v>63384</v>
      </c>
      <c r="C15" s="374">
        <v>64160</v>
      </c>
      <c r="D15" s="338">
        <f t="shared" si="0"/>
        <v>-776</v>
      </c>
    </row>
    <row r="16" spans="1:4" ht="12.75">
      <c r="A16" s="337" t="s">
        <v>306</v>
      </c>
      <c r="B16" s="338">
        <v>17845</v>
      </c>
      <c r="C16" s="338">
        <v>21678</v>
      </c>
      <c r="D16" s="338">
        <f t="shared" si="0"/>
        <v>-3833</v>
      </c>
    </row>
    <row r="17" spans="1:4" ht="12.75">
      <c r="A17" s="345" t="s">
        <v>310</v>
      </c>
      <c r="B17" s="331"/>
      <c r="C17" s="331">
        <v>166</v>
      </c>
      <c r="D17" s="331">
        <f t="shared" si="0"/>
        <v>-166</v>
      </c>
    </row>
    <row r="18" spans="1:4" ht="12.75">
      <c r="A18" s="339" t="s">
        <v>326</v>
      </c>
      <c r="B18" s="338">
        <f>1002+4398</f>
        <v>5400</v>
      </c>
      <c r="C18" s="338">
        <f>4963+1002</f>
        <v>5965</v>
      </c>
      <c r="D18" s="338">
        <f>+B18-C18</f>
        <v>-565</v>
      </c>
    </row>
    <row r="19" spans="1:4" ht="12.75">
      <c r="A19" s="337" t="s">
        <v>307</v>
      </c>
      <c r="B19" s="338">
        <f>30650+38</f>
        <v>30688</v>
      </c>
      <c r="C19" s="338">
        <f>31759+36</f>
        <v>31795</v>
      </c>
      <c r="D19" s="338">
        <f t="shared" si="0"/>
        <v>-1107</v>
      </c>
    </row>
    <row r="20" spans="1:4" ht="12.75">
      <c r="A20" s="340" t="s">
        <v>268</v>
      </c>
      <c r="B20" s="335">
        <f>SUM(B13:B19)</f>
        <v>491561</v>
      </c>
      <c r="C20" s="335">
        <f>SUM(C13:C19)</f>
        <v>388553</v>
      </c>
      <c r="D20" s="341">
        <f t="shared" si="0"/>
        <v>103008</v>
      </c>
    </row>
    <row r="21" spans="1:4" ht="7.5" customHeight="1">
      <c r="A21" s="342"/>
      <c r="B21" s="343"/>
      <c r="C21" s="343"/>
      <c r="D21" s="343"/>
    </row>
    <row r="22" spans="1:4" ht="14.25" customHeight="1">
      <c r="A22" s="332" t="s">
        <v>312</v>
      </c>
      <c r="B22" s="343"/>
      <c r="C22" s="343"/>
      <c r="D22" s="343"/>
    </row>
    <row r="23" spans="1:6" ht="12.75">
      <c r="A23" s="344" t="s">
        <v>308</v>
      </c>
      <c r="B23" s="331">
        <v>206680</v>
      </c>
      <c r="C23" s="331">
        <v>140691</v>
      </c>
      <c r="D23" s="331">
        <f aca="true" t="shared" si="1" ref="D23:D30">+B23-C23</f>
        <v>65989</v>
      </c>
      <c r="F23" s="331"/>
    </row>
    <row r="24" spans="1:4" ht="12.75">
      <c r="A24" s="345" t="s">
        <v>269</v>
      </c>
      <c r="B24" s="331">
        <f>416184-1850</f>
        <v>414334</v>
      </c>
      <c r="C24" s="331">
        <v>362224</v>
      </c>
      <c r="D24" s="331">
        <f t="shared" si="1"/>
        <v>52110</v>
      </c>
    </row>
    <row r="25" spans="1:4" s="331" customFormat="1" ht="12.75">
      <c r="A25" s="381" t="s">
        <v>325</v>
      </c>
      <c r="B25" s="382">
        <v>10986</v>
      </c>
      <c r="C25" s="382">
        <v>8712</v>
      </c>
      <c r="D25" s="382">
        <f t="shared" si="1"/>
        <v>2274</v>
      </c>
    </row>
    <row r="26" spans="1:4" ht="12.75">
      <c r="A26" s="345" t="s">
        <v>310</v>
      </c>
      <c r="B26" s="331">
        <v>38744</v>
      </c>
      <c r="C26" s="331">
        <v>19065</v>
      </c>
      <c r="D26" s="331">
        <f t="shared" si="1"/>
        <v>19679</v>
      </c>
    </row>
    <row r="27" spans="1:4" ht="12.75">
      <c r="A27" s="345" t="s">
        <v>311</v>
      </c>
      <c r="B27" s="331">
        <f>5529+86102</f>
        <v>91631</v>
      </c>
      <c r="C27" s="331">
        <f>9205+61472</f>
        <v>70677</v>
      </c>
      <c r="D27" s="331">
        <f t="shared" si="1"/>
        <v>20954</v>
      </c>
    </row>
    <row r="28" spans="1:4" s="331" customFormat="1" ht="12.75">
      <c r="A28" s="381" t="s">
        <v>325</v>
      </c>
      <c r="B28" s="382">
        <v>726</v>
      </c>
      <c r="C28" s="382">
        <v>600</v>
      </c>
      <c r="D28" s="382">
        <f>+B28-C28</f>
        <v>126</v>
      </c>
    </row>
    <row r="29" spans="1:4" ht="12.75">
      <c r="A29" s="344" t="s">
        <v>270</v>
      </c>
      <c r="B29" s="331">
        <v>24176</v>
      </c>
      <c r="C29" s="331">
        <v>19898</v>
      </c>
      <c r="D29" s="331">
        <f t="shared" si="1"/>
        <v>4278</v>
      </c>
    </row>
    <row r="30" spans="1:4" ht="12.75">
      <c r="A30" s="346" t="s">
        <v>271</v>
      </c>
      <c r="B30" s="335">
        <f>SUM(B23:B29)-B25-B28</f>
        <v>775565</v>
      </c>
      <c r="C30" s="335">
        <f>SUM(C23:C29)-C25-C28</f>
        <v>612555</v>
      </c>
      <c r="D30" s="335">
        <f t="shared" si="1"/>
        <v>163010</v>
      </c>
    </row>
    <row r="31" spans="1:4" ht="7.5" customHeight="1">
      <c r="A31" s="331"/>
      <c r="B31" s="331"/>
      <c r="C31" s="331"/>
      <c r="D31" s="331"/>
    </row>
    <row r="32" spans="1:4" ht="13.5" thickBot="1">
      <c r="A32" s="347" t="s">
        <v>319</v>
      </c>
      <c r="B32" s="347">
        <f>+B30+B20+B10</f>
        <v>1682331</v>
      </c>
      <c r="C32" s="347">
        <f>+C30+C20+C10</f>
        <v>1399329</v>
      </c>
      <c r="D32" s="347">
        <f>+B32-C32</f>
        <v>283002</v>
      </c>
    </row>
    <row r="33" spans="1:4" ht="13.5" thickTop="1">
      <c r="A33" s="331"/>
      <c r="B33" s="331"/>
      <c r="C33" s="331"/>
      <c r="D33" s="331"/>
    </row>
    <row r="34" spans="1:4" ht="12.75">
      <c r="A34" s="331"/>
      <c r="B34" s="331"/>
      <c r="C34" s="331"/>
      <c r="D34" s="331"/>
    </row>
    <row r="35" spans="1:4" ht="12.75">
      <c r="A35" s="348" t="s">
        <v>317</v>
      </c>
      <c r="B35" s="348">
        <f>+B32-'SP ATT IAS'!B34</f>
        <v>0</v>
      </c>
      <c r="C35" s="348">
        <f>+C32-'SP ATT IAS'!C34</f>
        <v>0</v>
      </c>
      <c r="D35" s="348">
        <f>+D32-'SP ATT IAS'!D34</f>
        <v>0</v>
      </c>
    </row>
    <row r="36" spans="2:3" ht="15">
      <c r="B36" s="323"/>
      <c r="C36" s="323"/>
    </row>
    <row r="37" spans="1:3" ht="15">
      <c r="A37" s="331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C34" sqref="C34:C36"/>
    </sheetView>
  </sheetViews>
  <sheetFormatPr defaultColWidth="9.140625" defaultRowHeight="12.75"/>
  <cols>
    <col min="1" max="1" width="41.8515625" style="0" customWidth="1"/>
    <col min="2" max="2" width="15.8515625" style="0" customWidth="1"/>
    <col min="3" max="3" width="13.8515625" style="0" customWidth="1"/>
    <col min="4" max="4" width="11.8515625" style="0" customWidth="1"/>
  </cols>
  <sheetData>
    <row r="1" ht="12.75">
      <c r="A1" s="332" t="s">
        <v>353</v>
      </c>
    </row>
    <row r="2" spans="1:4" ht="27" customHeight="1">
      <c r="A2" s="383" t="s">
        <v>315</v>
      </c>
      <c r="B2" s="379" t="s">
        <v>351</v>
      </c>
      <c r="C2" s="379" t="s">
        <v>334</v>
      </c>
      <c r="D2" s="364" t="s">
        <v>285</v>
      </c>
    </row>
    <row r="4" spans="1:4" ht="12.75">
      <c r="A4" t="s">
        <v>335</v>
      </c>
      <c r="B4" s="331">
        <v>55</v>
      </c>
      <c r="C4" s="331">
        <v>42</v>
      </c>
      <c r="D4" s="331">
        <f>+B4-C4</f>
        <v>13</v>
      </c>
    </row>
    <row r="5" spans="1:4" ht="12.75">
      <c r="A5" t="s">
        <v>336</v>
      </c>
      <c r="B5" s="331">
        <v>197519</v>
      </c>
      <c r="C5" s="331">
        <v>39943</v>
      </c>
      <c r="D5" s="331">
        <f>+B5-C5</f>
        <v>157576</v>
      </c>
    </row>
    <row r="6" spans="1:4" ht="12.75">
      <c r="A6" s="9" t="s">
        <v>337</v>
      </c>
      <c r="B6" s="343">
        <f>SUM(B4:B5)</f>
        <v>197574</v>
      </c>
      <c r="C6" s="343">
        <f>SUM(C4:C5)</f>
        <v>39985</v>
      </c>
      <c r="D6" s="343">
        <f>SUM(D4:D5)</f>
        <v>157589</v>
      </c>
    </row>
    <row r="7" spans="2:4" ht="12.75">
      <c r="B7" s="331"/>
      <c r="C7" s="331"/>
      <c r="D7" s="331"/>
    </row>
    <row r="8" spans="1:4" ht="12.75">
      <c r="A8" t="s">
        <v>338</v>
      </c>
      <c r="B8" s="331"/>
      <c r="C8" s="331">
        <v>4137</v>
      </c>
      <c r="D8" s="331">
        <f>+B8-C8</f>
        <v>-4137</v>
      </c>
    </row>
    <row r="9" spans="1:4" ht="12.75">
      <c r="A9" t="s">
        <v>339</v>
      </c>
      <c r="B9" s="331">
        <v>45</v>
      </c>
      <c r="C9" s="331">
        <v>45</v>
      </c>
      <c r="D9" s="331">
        <f>+B9-C9</f>
        <v>0</v>
      </c>
    </row>
    <row r="10" spans="1:4" ht="12.75">
      <c r="A10" t="s">
        <v>324</v>
      </c>
      <c r="B10" s="331">
        <v>30749</v>
      </c>
      <c r="C10" s="331">
        <v>1605</v>
      </c>
      <c r="D10" s="331">
        <f>+B10-C10</f>
        <v>29144</v>
      </c>
    </row>
    <row r="11" spans="1:4" ht="12.75">
      <c r="A11" s="9" t="s">
        <v>340</v>
      </c>
      <c r="B11" s="343">
        <f>SUM(B8:B10)</f>
        <v>30794</v>
      </c>
      <c r="C11" s="343">
        <f>SUM(C8:C10)</f>
        <v>5787</v>
      </c>
      <c r="D11" s="343">
        <f>SUM(D8:D10)</f>
        <v>25007</v>
      </c>
    </row>
    <row r="12" spans="2:4" ht="12.75">
      <c r="B12" s="331"/>
      <c r="C12" s="331"/>
      <c r="D12" s="331"/>
    </row>
    <row r="13" spans="1:4" ht="12.75">
      <c r="A13" t="s">
        <v>341</v>
      </c>
      <c r="B13" s="331">
        <f>-5332-12124</f>
        <v>-17456</v>
      </c>
      <c r="C13" s="331">
        <v>-66378</v>
      </c>
      <c r="D13" s="331">
        <f aca="true" t="shared" si="0" ref="D13:D19">+B13-C13</f>
        <v>48922</v>
      </c>
    </row>
    <row r="14" spans="1:4" ht="12.75">
      <c r="A14" t="s">
        <v>349</v>
      </c>
      <c r="B14" s="331">
        <v>-60980</v>
      </c>
      <c r="C14" s="331"/>
      <c r="D14" s="331">
        <f>+B14-C14</f>
        <v>-60980</v>
      </c>
    </row>
    <row r="15" spans="1:4" ht="12.75">
      <c r="A15" t="s">
        <v>342</v>
      </c>
      <c r="B15" s="331">
        <v>-88397</v>
      </c>
      <c r="C15" s="331">
        <v>-57734</v>
      </c>
      <c r="D15" s="331">
        <f t="shared" si="0"/>
        <v>-30663</v>
      </c>
    </row>
    <row r="16" spans="1:4" ht="12.75">
      <c r="A16" t="s">
        <v>323</v>
      </c>
      <c r="B16" s="331">
        <v>-26769</v>
      </c>
      <c r="C16" s="331">
        <v>-13020</v>
      </c>
      <c r="D16" s="331">
        <f t="shared" si="0"/>
        <v>-13749</v>
      </c>
    </row>
    <row r="17" spans="1:4" ht="12.75">
      <c r="A17" t="s">
        <v>321</v>
      </c>
      <c r="B17" s="331">
        <v>-750</v>
      </c>
      <c r="C17" s="331">
        <v>-727</v>
      </c>
      <c r="D17" s="331">
        <f t="shared" si="0"/>
        <v>-23</v>
      </c>
    </row>
    <row r="18" spans="1:4" ht="12.75">
      <c r="A18" t="s">
        <v>343</v>
      </c>
      <c r="B18" s="331">
        <v>-2714</v>
      </c>
      <c r="C18" s="331">
        <v>-2569</v>
      </c>
      <c r="D18" s="331">
        <f t="shared" si="0"/>
        <v>-145</v>
      </c>
    </row>
    <row r="19" spans="1:4" ht="12.75">
      <c r="A19" t="s">
        <v>327</v>
      </c>
      <c r="B19" s="331">
        <v>-9614</v>
      </c>
      <c r="C19" s="331">
        <v>-263</v>
      </c>
      <c r="D19" s="331">
        <f t="shared" si="0"/>
        <v>-9351</v>
      </c>
    </row>
    <row r="20" spans="1:4" ht="12.75">
      <c r="A20" s="9" t="s">
        <v>344</v>
      </c>
      <c r="B20" s="343">
        <f>SUM(B13:B19)</f>
        <v>-206680</v>
      </c>
      <c r="C20" s="343">
        <f>SUM(C13:C19)</f>
        <v>-140691</v>
      </c>
      <c r="D20" s="343">
        <f>SUM(D13:D19)</f>
        <v>-65989</v>
      </c>
    </row>
    <row r="21" spans="2:4" ht="12.75">
      <c r="B21" s="331"/>
      <c r="C21" s="331"/>
      <c r="D21" s="331"/>
    </row>
    <row r="22" spans="1:4" ht="12.75">
      <c r="A22" s="9" t="s">
        <v>345</v>
      </c>
      <c r="B22" s="343">
        <f>+B20+B11+B6</f>
        <v>21688</v>
      </c>
      <c r="C22" s="343">
        <f>+C20+C11+C6</f>
        <v>-94919</v>
      </c>
      <c r="D22" s="343">
        <f>+D20+D11+D6</f>
        <v>116607</v>
      </c>
    </row>
    <row r="23" spans="2:4" ht="12.75">
      <c r="B23" s="331"/>
      <c r="C23" s="331"/>
      <c r="D23" s="331"/>
    </row>
    <row r="24" spans="1:4" ht="12.75">
      <c r="A24" t="s">
        <v>346</v>
      </c>
      <c r="B24" s="331">
        <f>-301136+1360+970</f>
        <v>-298806</v>
      </c>
      <c r="C24" s="331">
        <v>-117056</v>
      </c>
      <c r="D24" s="331">
        <f>+B24-C24</f>
        <v>-181750</v>
      </c>
    </row>
    <row r="25" spans="1:4" ht="12.75">
      <c r="A25" t="s">
        <v>349</v>
      </c>
      <c r="B25" s="331">
        <f>-119239+59620</f>
        <v>-59619</v>
      </c>
      <c r="C25" s="331">
        <v>-120873</v>
      </c>
      <c r="D25" s="331">
        <f>+B25-C25</f>
        <v>61254</v>
      </c>
    </row>
    <row r="26" spans="1:4" ht="12.75">
      <c r="A26" t="s">
        <v>321</v>
      </c>
      <c r="B26" s="331">
        <v>-8454</v>
      </c>
      <c r="C26" s="331">
        <v>-9019</v>
      </c>
      <c r="D26" s="331">
        <f>+B26-C26</f>
        <v>565</v>
      </c>
    </row>
    <row r="27" spans="1:4" ht="12.75">
      <c r="A27" t="s">
        <v>322</v>
      </c>
      <c r="B27" s="331">
        <v>-7365</v>
      </c>
      <c r="C27" s="331">
        <v>-8842</v>
      </c>
      <c r="D27" s="331">
        <f>+B27-C27</f>
        <v>1477</v>
      </c>
    </row>
    <row r="28" spans="1:4" ht="12.75">
      <c r="A28" t="s">
        <v>327</v>
      </c>
      <c r="B28" s="331"/>
      <c r="C28" s="331">
        <v>-8999</v>
      </c>
      <c r="D28" s="331">
        <f>+B28-C28</f>
        <v>8999</v>
      </c>
    </row>
    <row r="29" spans="2:4" ht="12.75">
      <c r="B29" s="331"/>
      <c r="C29" s="331"/>
      <c r="D29" s="331"/>
    </row>
    <row r="30" spans="1:4" ht="12.75">
      <c r="A30" s="9" t="s">
        <v>347</v>
      </c>
      <c r="B30" s="343">
        <f>SUM(B24:B29)</f>
        <v>-374244</v>
      </c>
      <c r="C30" s="343">
        <f>SUM(C24:C29)</f>
        <v>-264789</v>
      </c>
      <c r="D30" s="343">
        <f>SUM(D24:D29)</f>
        <v>-109455</v>
      </c>
    </row>
    <row r="31" spans="2:4" ht="13.5" thickBot="1">
      <c r="B31" s="384"/>
      <c r="C31" s="384"/>
      <c r="D31" s="384"/>
    </row>
    <row r="32" spans="1:4" ht="13.5" thickBot="1">
      <c r="A32" s="380" t="s">
        <v>348</v>
      </c>
      <c r="B32" s="385">
        <f>+B30+B22</f>
        <v>-352556</v>
      </c>
      <c r="C32" s="385">
        <f>+C30+C22</f>
        <v>-359708</v>
      </c>
      <c r="D32" s="385">
        <f>+D30+D22</f>
        <v>7152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7.8515625" style="331" customWidth="1"/>
    <col min="2" max="3" width="12.8515625" style="361" customWidth="1"/>
    <col min="4" max="4" width="13.57421875" style="331" customWidth="1"/>
    <col min="5" max="16384" width="9.140625" style="365" customWidth="1"/>
  </cols>
  <sheetData>
    <row r="1" spans="1:4" s="319" customFormat="1" ht="12.75">
      <c r="A1" s="362" t="s">
        <v>354</v>
      </c>
      <c r="B1" s="363"/>
      <c r="C1" s="363"/>
      <c r="D1" s="318"/>
    </row>
    <row r="2" spans="1:4" ht="25.5">
      <c r="A2" s="378" t="s">
        <v>328</v>
      </c>
      <c r="B2" s="377" t="s">
        <v>355</v>
      </c>
      <c r="C2" s="377" t="s">
        <v>356</v>
      </c>
      <c r="D2" s="364" t="s">
        <v>285</v>
      </c>
    </row>
    <row r="3" spans="1:4" ht="12.75">
      <c r="A3" s="366"/>
      <c r="B3" s="336"/>
      <c r="C3" s="336"/>
      <c r="D3" s="336"/>
    </row>
    <row r="4" spans="1:4" ht="12.75">
      <c r="A4" s="367" t="s">
        <v>272</v>
      </c>
      <c r="B4" s="343">
        <v>1173149</v>
      </c>
      <c r="C4" s="343">
        <v>1289322</v>
      </c>
      <c r="D4" s="343">
        <v>-116173</v>
      </c>
    </row>
    <row r="5" spans="1:4" ht="12.75">
      <c r="A5" s="381" t="s">
        <v>325</v>
      </c>
      <c r="B5" s="382">
        <v>7</v>
      </c>
      <c r="C5" s="382">
        <v>56</v>
      </c>
      <c r="D5" s="382">
        <v>-49</v>
      </c>
    </row>
    <row r="6" spans="1:4" ht="12.75">
      <c r="A6" s="367"/>
      <c r="B6" s="343"/>
      <c r="C6" s="343"/>
      <c r="D6" s="343"/>
    </row>
    <row r="7" spans="1:4" ht="12.75">
      <c r="A7" s="345" t="s">
        <v>274</v>
      </c>
      <c r="B7" s="331">
        <v>679955</v>
      </c>
      <c r="C7" s="331">
        <v>766365</v>
      </c>
      <c r="D7" s="331">
        <v>-86410</v>
      </c>
    </row>
    <row r="8" spans="1:4" ht="12.75">
      <c r="A8" s="381" t="s">
        <v>325</v>
      </c>
      <c r="B8" s="382">
        <v>25269</v>
      </c>
      <c r="C8" s="382">
        <v>39985</v>
      </c>
      <c r="D8" s="382">
        <v>-14716</v>
      </c>
    </row>
    <row r="9" spans="1:4" ht="12.75">
      <c r="A9" s="345" t="s">
        <v>275</v>
      </c>
      <c r="B9" s="331">
        <v>211078</v>
      </c>
      <c r="C9" s="331">
        <v>230276</v>
      </c>
      <c r="D9" s="331">
        <v>-19198</v>
      </c>
    </row>
    <row r="10" spans="1:4" ht="12.75">
      <c r="A10" s="381" t="s">
        <v>325</v>
      </c>
      <c r="B10" s="382">
        <v>2386</v>
      </c>
      <c r="C10" s="382">
        <v>852</v>
      </c>
      <c r="D10" s="382">
        <v>1534</v>
      </c>
    </row>
    <row r="11" spans="1:4" ht="12.75">
      <c r="A11" s="345" t="s">
        <v>276</v>
      </c>
      <c r="B11" s="331">
        <v>186915</v>
      </c>
      <c r="C11" s="331">
        <v>193552</v>
      </c>
      <c r="D11" s="331">
        <v>-6637</v>
      </c>
    </row>
    <row r="12" spans="1:4" ht="12.75">
      <c r="A12" s="345" t="s">
        <v>332</v>
      </c>
      <c r="B12" s="331">
        <v>27535</v>
      </c>
      <c r="C12" s="331">
        <v>29063</v>
      </c>
      <c r="D12" s="331">
        <v>-1528</v>
      </c>
    </row>
    <row r="13" spans="1:4" ht="12.75">
      <c r="A13" s="345" t="s">
        <v>277</v>
      </c>
      <c r="B13" s="331">
        <v>41449</v>
      </c>
      <c r="C13" s="331">
        <v>40237</v>
      </c>
      <c r="D13" s="331">
        <v>1212</v>
      </c>
    </row>
    <row r="14" spans="1:4" ht="12.75">
      <c r="A14" s="345" t="s">
        <v>273</v>
      </c>
      <c r="B14" s="331">
        <v>97965</v>
      </c>
      <c r="C14" s="331">
        <v>101805</v>
      </c>
      <c r="D14" s="331">
        <v>-3840</v>
      </c>
    </row>
    <row r="15" spans="1:4" ht="12.75">
      <c r="A15" s="381" t="s">
        <v>325</v>
      </c>
      <c r="B15" s="382">
        <v>1159</v>
      </c>
      <c r="C15" s="382">
        <v>1649</v>
      </c>
      <c r="D15" s="382">
        <v>-490</v>
      </c>
    </row>
    <row r="16" spans="1:4" ht="12.75">
      <c r="A16" s="345" t="s">
        <v>278</v>
      </c>
      <c r="B16" s="331">
        <v>21059</v>
      </c>
      <c r="C16" s="331">
        <v>21508</v>
      </c>
      <c r="D16" s="331">
        <v>-449</v>
      </c>
    </row>
    <row r="17" spans="1:4" ht="12.75">
      <c r="A17" s="381" t="s">
        <v>325</v>
      </c>
      <c r="B17" s="382"/>
      <c r="C17" s="382">
        <v>4</v>
      </c>
      <c r="D17" s="382">
        <v>-4</v>
      </c>
    </row>
    <row r="18" spans="1:4" ht="13.5" thickBot="1">
      <c r="A18" s="368" t="s">
        <v>279</v>
      </c>
      <c r="B18" s="368">
        <v>103123</v>
      </c>
      <c r="C18" s="368">
        <v>110126</v>
      </c>
      <c r="D18" s="368">
        <v>-7003</v>
      </c>
    </row>
    <row r="19" spans="2:3" ht="13.5" thickTop="1">
      <c r="B19" s="331"/>
      <c r="C19" s="331"/>
    </row>
    <row r="20" spans="1:4" ht="12.75">
      <c r="A20" s="331" t="s">
        <v>280</v>
      </c>
      <c r="B20" s="331">
        <v>172</v>
      </c>
      <c r="C20" s="331">
        <v>49</v>
      </c>
      <c r="D20" s="331">
        <v>123</v>
      </c>
    </row>
    <row r="21" spans="1:4" ht="12.75">
      <c r="A21" s="344" t="s">
        <v>287</v>
      </c>
      <c r="B21" s="331">
        <v>10502</v>
      </c>
      <c r="C21" s="331">
        <v>14135</v>
      </c>
      <c r="D21" s="331">
        <v>-3633</v>
      </c>
    </row>
    <row r="22" spans="1:4" ht="12.75">
      <c r="A22" s="344" t="s">
        <v>288</v>
      </c>
      <c r="B22" s="331">
        <v>-34290</v>
      </c>
      <c r="C22" s="331">
        <v>-40549</v>
      </c>
      <c r="D22" s="331">
        <v>6259</v>
      </c>
    </row>
    <row r="23" spans="1:4" ht="12.75">
      <c r="A23" s="381" t="s">
        <v>325</v>
      </c>
      <c r="B23" s="382">
        <v>-70</v>
      </c>
      <c r="C23" s="382"/>
      <c r="D23" s="382">
        <v>-70</v>
      </c>
    </row>
    <row r="24" spans="1:4" ht="13.5" thickBot="1">
      <c r="A24" s="347" t="s">
        <v>281</v>
      </c>
      <c r="B24" s="347">
        <v>79507</v>
      </c>
      <c r="C24" s="347">
        <v>83761</v>
      </c>
      <c r="D24" s="347">
        <v>-4254</v>
      </c>
    </row>
    <row r="25" spans="2:3" ht="13.5" thickTop="1">
      <c r="B25" s="331"/>
      <c r="C25" s="331"/>
    </row>
    <row r="26" spans="1:4" ht="12.75">
      <c r="A26" s="367" t="s">
        <v>289</v>
      </c>
      <c r="B26" s="343">
        <v>39397</v>
      </c>
      <c r="C26" s="343">
        <v>21778</v>
      </c>
      <c r="D26" s="343">
        <v>17619</v>
      </c>
    </row>
    <row r="27" spans="2:3" ht="12.75">
      <c r="B27" s="331"/>
      <c r="C27" s="331"/>
    </row>
    <row r="28" spans="1:4" ht="13.5" thickBot="1">
      <c r="A28" s="369" t="s">
        <v>290</v>
      </c>
      <c r="B28" s="347">
        <v>40110</v>
      </c>
      <c r="C28" s="347">
        <v>61983</v>
      </c>
      <c r="D28" s="347">
        <v>-21873</v>
      </c>
    </row>
    <row r="29" spans="1:4" ht="13.5" thickTop="1">
      <c r="A29" s="370"/>
      <c r="B29" s="336"/>
      <c r="C29" s="336"/>
      <c r="D29" s="336"/>
    </row>
    <row r="30" spans="1:4" ht="12.75">
      <c r="A30" s="370" t="s">
        <v>294</v>
      </c>
      <c r="B30" s="336"/>
      <c r="C30" s="336"/>
      <c r="D30" s="336"/>
    </row>
    <row r="31" spans="1:4" ht="25.5">
      <c r="A31" s="371" t="s">
        <v>282</v>
      </c>
      <c r="B31" s="343"/>
      <c r="C31" s="343"/>
      <c r="D31" s="343">
        <v>0</v>
      </c>
    </row>
    <row r="32" spans="2:3" ht="12.75">
      <c r="B32" s="331"/>
      <c r="C32" s="331"/>
    </row>
    <row r="33" spans="1:4" ht="13.5" thickBot="1">
      <c r="A33" s="372" t="s">
        <v>333</v>
      </c>
      <c r="B33" s="347">
        <v>40110</v>
      </c>
      <c r="C33" s="347">
        <v>61983</v>
      </c>
      <c r="D33" s="347">
        <v>-21873</v>
      </c>
    </row>
    <row r="34" spans="1:4" ht="13.5" thickTop="1">
      <c r="A34" s="373"/>
      <c r="B34" s="336"/>
      <c r="C34" s="336"/>
      <c r="D34" s="336"/>
    </row>
    <row r="35" spans="1:4" ht="12.75">
      <c r="A35" s="373" t="s">
        <v>291</v>
      </c>
      <c r="B35" s="336"/>
      <c r="C35" s="336"/>
      <c r="D35" s="336"/>
    </row>
    <row r="36" spans="1:4" ht="12.75">
      <c r="A36" s="343" t="s">
        <v>292</v>
      </c>
      <c r="B36" s="343">
        <v>39403</v>
      </c>
      <c r="C36" s="343">
        <v>61497</v>
      </c>
      <c r="D36" s="343">
        <v>-22094</v>
      </c>
    </row>
    <row r="37" spans="1:4" ht="12.75">
      <c r="A37" s="367" t="s">
        <v>293</v>
      </c>
      <c r="B37" s="343">
        <v>707</v>
      </c>
      <c r="C37" s="343">
        <v>486</v>
      </c>
      <c r="D37" s="343">
        <v>221</v>
      </c>
    </row>
    <row r="38" spans="1:4" ht="12.75">
      <c r="A38" s="367"/>
      <c r="B38" s="343"/>
      <c r="C38" s="343"/>
      <c r="D38" s="343"/>
    </row>
    <row r="39" spans="1:4" ht="12.75">
      <c r="A39" s="343" t="s">
        <v>313</v>
      </c>
      <c r="B39" s="375">
        <v>0.1</v>
      </c>
      <c r="C39" s="375">
        <v>0.16</v>
      </c>
      <c r="D39" s="376">
        <v>-0.06</v>
      </c>
    </row>
    <row r="40" spans="1:4" ht="12.75">
      <c r="A40" s="343" t="s">
        <v>314</v>
      </c>
      <c r="B40" s="375">
        <v>0.1</v>
      </c>
      <c r="C40" s="375">
        <v>0.16</v>
      </c>
      <c r="D40" s="376">
        <v>-0.06</v>
      </c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1:3" ht="12.75">
      <c r="A115" s="331" t="s">
        <v>283</v>
      </c>
      <c r="B115" s="331"/>
      <c r="C115" s="331"/>
    </row>
    <row r="116" spans="2:3" ht="12.75">
      <c r="B116" s="331"/>
      <c r="C116" s="331"/>
    </row>
    <row r="117" spans="1:3" ht="12.75">
      <c r="A117" s="343" t="s">
        <v>284</v>
      </c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4" ht="12.75">
      <c r="B162" s="331"/>
      <c r="C162" s="331"/>
      <c r="D162" s="331">
        <v>0</v>
      </c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  <row r="247" spans="2:3" ht="12.75">
      <c r="B247" s="331"/>
      <c r="C247" s="331"/>
    </row>
    <row r="248" spans="2:3" ht="12.75">
      <c r="B248" s="331"/>
      <c r="C248" s="331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0" t="s">
        <v>231</v>
      </c>
      <c r="C1" s="391"/>
      <c r="D1" s="392"/>
      <c r="E1" s="390" t="s">
        <v>237</v>
      </c>
      <c r="F1" s="391"/>
      <c r="G1" s="392"/>
      <c r="H1" s="391" t="s">
        <v>233</v>
      </c>
      <c r="I1" s="391"/>
      <c r="J1" s="392"/>
      <c r="K1" s="390" t="s">
        <v>234</v>
      </c>
      <c r="L1" s="391"/>
      <c r="M1" s="391"/>
      <c r="N1" s="390" t="s">
        <v>238</v>
      </c>
      <c r="O1" s="391"/>
      <c r="P1" s="392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3" t="s">
        <v>231</v>
      </c>
      <c r="C10" s="394"/>
      <c r="D10" s="395"/>
      <c r="E10" s="393" t="s">
        <v>232</v>
      </c>
      <c r="F10" s="394"/>
      <c r="G10" s="395"/>
      <c r="H10" s="393"/>
      <c r="I10" s="394"/>
      <c r="J10" s="395"/>
      <c r="K10" s="393"/>
      <c r="L10" s="394"/>
      <c r="M10" s="395"/>
      <c r="N10" s="393"/>
      <c r="O10" s="394"/>
      <c r="P10" s="395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2009-10-26T16:10:17Z</cp:lastPrinted>
  <dcterms:created xsi:type="dcterms:W3CDTF">2000-04-06T09:46:24Z</dcterms:created>
  <dcterms:modified xsi:type="dcterms:W3CDTF">2010-05-12T08:57:35Z</dcterms:modified>
  <cp:category/>
  <cp:version/>
  <cp:contentType/>
  <cp:contentStatus/>
</cp:coreProperties>
</file>