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'!$A$1:$D$44</definedName>
    <definedName name="_xlnm.Print_Area" localSheetId="1">'PASSIVO-PROFORMA'!$A$1:$M$105</definedName>
    <definedName name="_xlnm.Print_Area" localSheetId="5">'POS FIN'!$A$1:$E$32</definedName>
    <definedName name="_xlnm.Print_Area" localSheetId="3">'SP ATT IAS'!$A$1:$F$35</definedName>
    <definedName name="_xlnm.Print_Area" localSheetId="4">'SP PAS IAS '!$A$1:$F$32</definedName>
    <definedName name="EV__LASTREFTIME__" hidden="1">40291.6080555556</definedName>
  </definedNames>
  <calcPr fullCalcOnLoad="1"/>
</workbook>
</file>

<file path=xl/sharedStrings.xml><?xml version="1.0" encoding="utf-8"?>
<sst xmlns="http://schemas.openxmlformats.org/spreadsheetml/2006/main" count="559" uniqueCount="406">
  <si>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</si>
  <si>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</si>
  <si>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</si>
  <si>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</si>
  <si>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</si>
  <si>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</si>
  <si>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</si>
  <si>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</si>
  <si>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</si>
  <si>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</si>
  <si>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</si>
  <si>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</si>
  <si>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</si>
  <si>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</si>
  <si>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</si>
  <si>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</si>
  <si>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</si>
  <si>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</si>
  <si>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</si>
  <si>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</si>
  <si>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</si>
  <si>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</si>
  <si>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</si>
  <si>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</si>
  <si>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</si>
  <si>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</si>
  <si>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</si>
  <si>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</si>
  <si>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</si>
  <si>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</si>
  <si>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</si>
  <si>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</si>
  <si>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</si>
  <si>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</si>
  <si>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</si>
  <si>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</si>
  <si>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</si>
  <si>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</si>
  <si>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</si>
  <si>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</si>
  <si>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</si>
  <si>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</si>
  <si>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</si>
  <si>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</si>
  <si>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</si>
  <si>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</si>
  <si>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</si>
  <si>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</si>
  <si>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</si>
  <si>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</si>
  <si>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</si>
  <si>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</si>
  <si>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</si>
  <si>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</si>
  <si>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</si>
  <si>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</si>
  <si>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</si>
  <si>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</si>
  <si>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</si>
  <si>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</si>
  <si>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</si>
  <si>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</si>
  <si>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</si>
  <si>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</si>
  <si>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</si>
  <si>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</si>
  <si>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</si>
  <si>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</si>
  <si>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</si>
  <si>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</si>
  <si>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</si>
  <si>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</si>
  <si>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</si>
  <si>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</si>
  <si>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</si>
  <si>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</si>
  <si>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</si>
  <si>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</si>
  <si>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</si>
  <si>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</si>
  <si>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</si>
  <si>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</si>
  <si>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</si>
  <si>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</si>
  <si>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</si>
  <si>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</si>
  <si>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</si>
  <si>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</si>
  <si>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</si>
  <si>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</si>
  <si>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</si>
  <si>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</si>
  <si>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</si>
  <si>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</si>
  <si>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</si>
  <si>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</si>
  <si>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</si>
  <si>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</si>
  <si>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</si>
  <si>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</si>
  <si>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</si>
  <si>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</si>
  <si>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</si>
  <si>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</si>
  <si>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</si>
  <si>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</si>
  <si>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</si>
  <si>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</si>
  <si>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</si>
  <si>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</si>
  <si>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</si>
  <si>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</si>
  <si>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</si>
  <si>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</si>
  <si>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</si>
  <si>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</si>
  <si>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</si>
  <si>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</si>
  <si>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</si>
  <si>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</si>
  <si>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</si>
  <si>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</si>
  <si>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</si>
  <si>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</si>
  <si>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</si>
  <si>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</si>
  <si>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</si>
  <si>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</si>
  <si>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</si>
  <si>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</si>
  <si>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</si>
  <si>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</si>
  <si>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</si>
  <si>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</si>
  <si>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</si>
  <si>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</si>
  <si>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</si>
  <si>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</si>
  <si>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</si>
  <si>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</si>
  <si>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</si>
  <si>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</si>
  <si>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</si>
  <si>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</si>
  <si>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</si>
  <si>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</si>
  <si>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</si>
  <si>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</si>
  <si>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</si>
  <si>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</si>
  <si>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</si>
  <si>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</si>
  <si>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</si>
  <si>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</si>
  <si>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</si>
  <si>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</si>
  <si>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</si>
  <si>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</si>
  <si>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</si>
  <si>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</si>
  <si>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</si>
  <si>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</si>
  <si>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</si>
  <si>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</si>
  <si>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</si>
  <si>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</si>
  <si>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</si>
  <si>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</si>
  <si>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</si>
  <si>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</si>
  <si>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</si>
  <si>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</si>
  <si>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</si>
  <si>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</si>
  <si>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</si>
  <si>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</si>
  <si>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</si>
  <si>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</si>
  <si>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</si>
  <si>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</si>
  <si>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</si>
  <si>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</si>
  <si>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</si>
  <si>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</si>
  <si>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</si>
  <si>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</si>
  <si>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</si>
  <si>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</si>
  <si>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</si>
  <si>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</si>
  <si>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</si>
  <si>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</si>
  <si>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</si>
  <si>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</si>
  <si>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</si>
  <si>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</si>
  <si>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</si>
  <si>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</si>
  <si>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</si>
  <si>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</si>
  <si>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</si>
  <si>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</si>
  <si>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</si>
  <si>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</si>
  <si>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</si>
  <si>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</si>
  <si>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</si>
  <si>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</si>
  <si>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</si>
  <si>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</si>
  <si>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</si>
  <si>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</si>
  <si>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</si>
  <si>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</si>
  <si>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</si>
  <si>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</si>
  <si>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</si>
  <si>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</si>
  <si>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</si>
  <si>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</si>
  <si>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</si>
  <si>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</si>
  <si>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</si>
  <si>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</si>
  <si>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</si>
  <si>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</si>
  <si>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</si>
  <si>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</si>
  <si>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</si>
  <si>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</si>
  <si>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</si>
  <si>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</si>
  <si>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</si>
  <si>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</si>
  <si>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</si>
  <si>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</si>
  <si>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</si>
  <si>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</si>
  <si>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</si>
  <si>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</si>
  <si>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</si>
  <si>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</si>
  <si>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</si>
  <si>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</si>
  <si>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</si>
  <si>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</si>
  <si>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</si>
  <si>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</si>
  <si>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</si>
  <si>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</si>
  <si>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</si>
  <si>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</si>
  <si>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</si>
  <si>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</si>
  <si>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</si>
  <si>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</si>
  <si>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</si>
  <si>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</si>
  <si>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</si>
  <si>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</si>
  <si>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</si>
  <si>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</si>
  <si>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</si>
  <si>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</si>
  <si>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</si>
  <si>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</si>
  <si>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</si>
  <si>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</si>
  <si>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</si>
  <si>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</si>
  <si>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</si>
  <si>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</si>
  <si>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</si>
  <si>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</si>
  <si>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</si>
  <si>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</si>
  <si>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</si>
  <si>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</si>
  <si>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</si>
  <si>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</si>
  <si>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</si>
  <si>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</si>
  <si>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</si>
  <si>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</si>
  <si>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</si>
  <si>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</si>
  <si>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</si>
  <si>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</si>
  <si>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</si>
  <si>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</si>
  <si>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</si>
  <si>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</si>
  <si>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</si>
  <si>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</si>
  <si>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</si>
  <si>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</si>
  <si>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</si>
  <si>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</si>
  <si>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</si>
  <si>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</si>
  <si>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</si>
  <si>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</si>
  <si>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</si>
  <si>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</si>
  <si>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</si>
  <si>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</si>
  <si>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</si>
  <si>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</si>
  <si>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</si>
  <si>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</si>
  <si>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</si>
  <si>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</si>
  <si>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</si>
  <si>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</si>
  <si>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</si>
  <si>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</si>
  <si>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</si>
  <si>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</si>
  <si>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</si>
  <si>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</si>
  <si>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</si>
  <si>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</si>
  <si>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</si>
  <si>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</si>
  <si>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</si>
  <si>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di cui verso parti correlate</t>
  </si>
  <si>
    <t>Altri debiti a lungo termine</t>
  </si>
  <si>
    <t>Strumenti Aprilia</t>
  </si>
  <si>
    <t xml:space="preserve">Crediti Commerciali </t>
  </si>
  <si>
    <t>Altri crediti</t>
  </si>
  <si>
    <t>Ammortamento di immobili, impianti e macchinari</t>
  </si>
  <si>
    <t>1° trimestre 2009</t>
  </si>
  <si>
    <t>Utile (perdita) del periodo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</si>
  <si>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</si>
  <si>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</si>
  <si>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</si>
  <si>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</si>
  <si>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</si>
  <si>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</si>
  <si>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</si>
  <si>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</si>
  <si>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</si>
  <si>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Obbligazioni</t>
  </si>
  <si>
    <t>Situazione Patrimoniale - finanziaria consolidata</t>
  </si>
  <si>
    <t>Posizione finanziaria netta consolidata / (Indebitamento finanziario netto)</t>
  </si>
  <si>
    <t>CONTO ECONOMICO CONSOLIDATO</t>
  </si>
  <si>
    <t>31 dicembre 2009</t>
  </si>
  <si>
    <t>Al 31 dicembre 2009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</si>
  <si>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</si>
  <si>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</si>
  <si>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</si>
  <si>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</si>
  <si>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Ebitda</t>
  </si>
  <si>
    <t>Al 31 marzo 2010</t>
  </si>
  <si>
    <t>31 marzo 2010</t>
  </si>
  <si>
    <t>1° trimestre 2010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</si>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</sst>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6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49" applyNumberFormat="1" applyFont="1" applyFill="1">
      <alignment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8" xfId="0" applyFont="1" applyBorder="1" applyAlignment="1">
      <alignment/>
    </xf>
    <xf numFmtId="0" fontId="44" fillId="0" borderId="18" xfId="0" applyFont="1" applyBorder="1" applyAlignment="1" quotePrefix="1">
      <alignment horizontal="right" wrapText="1"/>
    </xf>
    <xf numFmtId="0" fontId="44" fillId="0" borderId="18" xfId="0" applyFont="1" applyBorder="1" applyAlignment="1">
      <alignment horizontal="right" wrapText="1"/>
    </xf>
    <xf numFmtId="0" fontId="44" fillId="0" borderId="18" xfId="0" applyFont="1" applyBorder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178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/>
    </xf>
    <xf numFmtId="178" fontId="44" fillId="0" borderId="0" xfId="0" applyNumberFormat="1" applyFont="1" applyFill="1" applyAlignment="1">
      <alignment horizontal="right"/>
    </xf>
    <xf numFmtId="0" fontId="45" fillId="0" borderId="18" xfId="0" applyFont="1" applyBorder="1" applyAlignment="1">
      <alignment/>
    </xf>
    <xf numFmtId="178" fontId="44" fillId="0" borderId="18" xfId="0" applyNumberFormat="1" applyFont="1" applyBorder="1" applyAlignment="1">
      <alignment horizontal="right"/>
    </xf>
    <xf numFmtId="178" fontId="44" fillId="0" borderId="0" xfId="0" applyNumberFormat="1" applyFont="1" applyAlignment="1">
      <alignment/>
    </xf>
    <xf numFmtId="0" fontId="44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0" xfId="0" applyFont="1" applyAlignment="1" quotePrefix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4" t="s">
        <v>256</v>
      </c>
      <c r="B1" s="384"/>
      <c r="C1" s="384"/>
      <c r="D1" s="384"/>
      <c r="E1" s="384"/>
      <c r="F1" s="384"/>
      <c r="G1" s="384"/>
      <c r="H1" s="384"/>
      <c r="I1" s="384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5" t="s">
        <v>138</v>
      </c>
      <c r="B4" s="386"/>
      <c r="C4" s="386"/>
      <c r="D4" s="386"/>
      <c r="E4" s="386"/>
      <c r="F4" s="386"/>
      <c r="G4" s="387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5" t="s">
        <v>138</v>
      </c>
      <c r="B37" s="386"/>
      <c r="C37" s="386"/>
      <c r="D37" s="386"/>
      <c r="E37" s="386"/>
      <c r="F37" s="386"/>
      <c r="G37" s="387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6.7109375" style="331" customWidth="1"/>
    <col min="2" max="3" width="17.8515625" style="360" customWidth="1"/>
    <col min="4" max="4" width="12.00390625" style="331" customWidth="1"/>
    <col min="5" max="16384" width="9.140625" style="331" customWidth="1"/>
  </cols>
  <sheetData>
    <row r="1" spans="1:4" s="318" customFormat="1" ht="12.75">
      <c r="A1" s="348" t="s">
        <v>343</v>
      </c>
      <c r="B1" s="349"/>
      <c r="C1" s="349"/>
      <c r="D1" s="350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5.75" customHeight="1">
      <c r="A3" s="381" t="s">
        <v>315</v>
      </c>
      <c r="B3" s="329" t="s">
        <v>354</v>
      </c>
      <c r="C3" s="329" t="s">
        <v>346</v>
      </c>
      <c r="D3" s="330" t="s">
        <v>285</v>
      </c>
      <c r="E3" s="351"/>
    </row>
    <row r="4" spans="1:5" ht="9.75" customHeight="1">
      <c r="A4" s="352"/>
      <c r="B4" s="353"/>
      <c r="C4" s="353"/>
      <c r="D4" s="354"/>
      <c r="E4" s="351"/>
    </row>
    <row r="5" spans="1:5" ht="12.75">
      <c r="A5" s="332" t="s">
        <v>20</v>
      </c>
      <c r="B5" s="355"/>
      <c r="C5" s="355"/>
      <c r="D5" s="356"/>
      <c r="E5" s="351"/>
    </row>
    <row r="6" spans="1:5" ht="12.75">
      <c r="A6" s="332"/>
      <c r="B6" s="355"/>
      <c r="C6" s="355"/>
      <c r="D6" s="356"/>
      <c r="E6" s="351"/>
    </row>
    <row r="7" spans="1:5" ht="12.75">
      <c r="A7" s="332" t="s">
        <v>299</v>
      </c>
      <c r="B7" s="355"/>
      <c r="C7" s="355"/>
      <c r="D7" s="356"/>
      <c r="E7" s="351"/>
    </row>
    <row r="8" spans="1:4" ht="12.75">
      <c r="A8" s="357" t="s">
        <v>261</v>
      </c>
      <c r="B8" s="331">
        <v>645783</v>
      </c>
      <c r="C8" s="331">
        <v>641254</v>
      </c>
      <c r="D8" s="331">
        <f aca="true" t="shared" si="0" ref="D8:D18">+B8-C8</f>
        <v>4529</v>
      </c>
    </row>
    <row r="9" spans="1:4" ht="12.75">
      <c r="A9" s="357" t="s">
        <v>295</v>
      </c>
      <c r="B9" s="331">
        <v>248850</v>
      </c>
      <c r="C9" s="331">
        <v>250415</v>
      </c>
      <c r="D9" s="331">
        <f t="shared" si="0"/>
        <v>-1565</v>
      </c>
    </row>
    <row r="10" spans="1:4" ht="12.75">
      <c r="A10" s="357" t="s">
        <v>262</v>
      </c>
      <c r="B10" s="331"/>
      <c r="C10" s="331"/>
      <c r="D10" s="331">
        <f t="shared" si="0"/>
        <v>0</v>
      </c>
    </row>
    <row r="11" spans="1:4" ht="12.75">
      <c r="A11" s="357" t="s">
        <v>263</v>
      </c>
      <c r="B11" s="331">
        <v>239</v>
      </c>
      <c r="C11" s="331">
        <v>239</v>
      </c>
      <c r="D11" s="331">
        <f t="shared" si="0"/>
        <v>0</v>
      </c>
    </row>
    <row r="12" spans="1:4" ht="12.75">
      <c r="A12" s="357" t="s">
        <v>265</v>
      </c>
      <c r="B12" s="331">
        <f>10+165</f>
        <v>175</v>
      </c>
      <c r="C12" s="331">
        <f>177+166</f>
        <v>343</v>
      </c>
      <c r="D12" s="331">
        <f t="shared" si="0"/>
        <v>-168</v>
      </c>
    </row>
    <row r="13" spans="1:4" ht="12.75">
      <c r="A13" s="377" t="s">
        <v>325</v>
      </c>
      <c r="B13" s="378">
        <v>10</v>
      </c>
      <c r="C13" s="378">
        <v>9</v>
      </c>
      <c r="D13" s="378">
        <f>+B13-C13</f>
        <v>1</v>
      </c>
    </row>
    <row r="14" spans="1:4" ht="12.75">
      <c r="A14" s="357" t="s">
        <v>296</v>
      </c>
      <c r="B14" s="331">
        <v>6757</v>
      </c>
      <c r="C14" s="331">
        <v>4990</v>
      </c>
      <c r="D14" s="331">
        <f t="shared" si="0"/>
        <v>1767</v>
      </c>
    </row>
    <row r="15" spans="1:4" ht="12.75">
      <c r="A15" s="357" t="s">
        <v>297</v>
      </c>
      <c r="B15" s="331">
        <f>46114+646</f>
        <v>46760</v>
      </c>
      <c r="C15" s="331">
        <f>45855+607</f>
        <v>46462</v>
      </c>
      <c r="D15" s="331">
        <f t="shared" si="0"/>
        <v>298</v>
      </c>
    </row>
    <row r="16" spans="1:4" ht="12.75">
      <c r="A16" s="357" t="s">
        <v>328</v>
      </c>
      <c r="B16" s="331"/>
      <c r="C16" s="331"/>
      <c r="D16" s="331">
        <f>+B16-C16</f>
        <v>0</v>
      </c>
    </row>
    <row r="17" spans="1:4" ht="12.75">
      <c r="A17" s="357" t="s">
        <v>329</v>
      </c>
      <c r="B17" s="331">
        <v>12144</v>
      </c>
      <c r="C17" s="331">
        <v>12914</v>
      </c>
      <c r="D17" s="331">
        <f t="shared" si="0"/>
        <v>-770</v>
      </c>
    </row>
    <row r="18" spans="1:4" ht="12.75">
      <c r="A18" s="377" t="s">
        <v>325</v>
      </c>
      <c r="B18" s="378">
        <v>459</v>
      </c>
      <c r="C18" s="378">
        <v>459</v>
      </c>
      <c r="D18" s="378">
        <f t="shared" si="0"/>
        <v>0</v>
      </c>
    </row>
    <row r="19" spans="1:4" ht="12.75">
      <c r="A19" s="358" t="s">
        <v>264</v>
      </c>
      <c r="B19" s="358">
        <f>SUM(B8:B17)-B13</f>
        <v>960708</v>
      </c>
      <c r="C19" s="358">
        <f>SUM(C8:C17)-C13</f>
        <v>956617</v>
      </c>
      <c r="D19" s="358">
        <f>SUM(D8:D17)-D13</f>
        <v>4091</v>
      </c>
    </row>
    <row r="20" spans="2:3" ht="11.25" customHeight="1">
      <c r="B20" s="331"/>
      <c r="C20" s="331"/>
    </row>
    <row r="21" spans="1:4" ht="12.75">
      <c r="A21" s="358" t="s">
        <v>298</v>
      </c>
      <c r="B21" s="335"/>
      <c r="C21" s="335"/>
      <c r="D21" s="335">
        <f>+B21-C21</f>
        <v>0</v>
      </c>
    </row>
    <row r="22" spans="2:3" ht="9.75" customHeight="1">
      <c r="B22" s="331"/>
      <c r="C22" s="331"/>
    </row>
    <row r="23" spans="1:3" ht="13.5" customHeight="1">
      <c r="A23" s="332" t="s">
        <v>300</v>
      </c>
      <c r="B23" s="331"/>
      <c r="C23" s="331"/>
    </row>
    <row r="24" spans="1:4" ht="12.75">
      <c r="A24" s="357" t="s">
        <v>328</v>
      </c>
      <c r="B24" s="331">
        <v>158534</v>
      </c>
      <c r="C24" s="331">
        <v>103164</v>
      </c>
      <c r="D24" s="331">
        <f aca="true" t="shared" si="1" ref="D24:D33">+B24-C24</f>
        <v>55370</v>
      </c>
    </row>
    <row r="25" spans="1:4" ht="12.75">
      <c r="A25" s="377" t="s">
        <v>325</v>
      </c>
      <c r="B25" s="378">
        <v>773</v>
      </c>
      <c r="C25" s="378">
        <v>477</v>
      </c>
      <c r="D25" s="378">
        <f t="shared" si="1"/>
        <v>296</v>
      </c>
    </row>
    <row r="26" spans="1:4" ht="12.75">
      <c r="A26" s="357" t="s">
        <v>329</v>
      </c>
      <c r="B26" s="331">
        <v>24050</v>
      </c>
      <c r="C26" s="331">
        <v>24198</v>
      </c>
      <c r="D26" s="331">
        <f>+B26-C26</f>
        <v>-148</v>
      </c>
    </row>
    <row r="27" spans="1:4" ht="12.75">
      <c r="A27" s="377" t="s">
        <v>325</v>
      </c>
      <c r="B27" s="378">
        <v>4009</v>
      </c>
      <c r="C27" s="378">
        <f>3132+934</f>
        <v>4066</v>
      </c>
      <c r="D27" s="378">
        <f>+B27-C27</f>
        <v>-57</v>
      </c>
    </row>
    <row r="28" spans="1:4" ht="12.75">
      <c r="A28" s="357" t="s">
        <v>286</v>
      </c>
      <c r="B28" s="331">
        <v>24594</v>
      </c>
      <c r="C28" s="331">
        <v>23979</v>
      </c>
      <c r="D28" s="331">
        <f t="shared" si="1"/>
        <v>615</v>
      </c>
    </row>
    <row r="29" spans="1:4" ht="12.75">
      <c r="A29" s="357" t="s">
        <v>60</v>
      </c>
      <c r="B29" s="331">
        <v>276443</v>
      </c>
      <c r="C29" s="331">
        <v>252496</v>
      </c>
      <c r="D29" s="331">
        <f t="shared" si="1"/>
        <v>23947</v>
      </c>
    </row>
    <row r="30" spans="1:4" ht="15.75" customHeight="1">
      <c r="A30" s="357" t="s">
        <v>265</v>
      </c>
      <c r="B30" s="331">
        <v>7841</v>
      </c>
      <c r="C30" s="331">
        <v>4127</v>
      </c>
      <c r="D30" s="331">
        <f t="shared" si="1"/>
        <v>3714</v>
      </c>
    </row>
    <row r="31" spans="1:4" ht="15.75" customHeight="1">
      <c r="A31" s="377" t="s">
        <v>325</v>
      </c>
      <c r="B31" s="378"/>
      <c r="C31" s="378"/>
      <c r="D31" s="378">
        <f t="shared" si="1"/>
        <v>0</v>
      </c>
    </row>
    <row r="32" spans="1:4" ht="12.75">
      <c r="A32" s="359" t="s">
        <v>266</v>
      </c>
      <c r="B32" s="331">
        <v>115776</v>
      </c>
      <c r="C32" s="331">
        <v>200239</v>
      </c>
      <c r="D32" s="331">
        <f t="shared" si="1"/>
        <v>-84463</v>
      </c>
    </row>
    <row r="33" spans="1:4" ht="12.75">
      <c r="A33" s="335" t="s">
        <v>267</v>
      </c>
      <c r="B33" s="335">
        <f>SUM(B24:B32)-B25-B31-B27</f>
        <v>607238</v>
      </c>
      <c r="C33" s="335">
        <f>SUM(C24:C32)-C25-C31-C27</f>
        <v>608203</v>
      </c>
      <c r="D33" s="335">
        <f t="shared" si="1"/>
        <v>-965</v>
      </c>
    </row>
    <row r="34" spans="2:3" ht="10.5" customHeight="1">
      <c r="B34" s="331"/>
      <c r="C34" s="331"/>
    </row>
    <row r="35" spans="1:4" ht="13.5" thickBot="1">
      <c r="A35" s="346" t="s">
        <v>320</v>
      </c>
      <c r="B35" s="346">
        <f>+B33+B19</f>
        <v>1567946</v>
      </c>
      <c r="C35" s="346">
        <f>+C33+C19</f>
        <v>1564820</v>
      </c>
      <c r="D35" s="346">
        <f>+B35-C35</f>
        <v>3126</v>
      </c>
    </row>
    <row r="36" spans="2:3" ht="8.25" customHeight="1" thickTop="1">
      <c r="B36" s="331"/>
      <c r="C36" s="331"/>
    </row>
    <row r="37" spans="2:3" ht="12.75">
      <c r="B37" s="331"/>
      <c r="C37" s="331"/>
    </row>
    <row r="38" spans="1:4" ht="12.75">
      <c r="A38" s="347" t="s">
        <v>317</v>
      </c>
      <c r="B38" s="347">
        <f>+B35-'SP PAS IAS '!B32</f>
        <v>0</v>
      </c>
      <c r="C38" s="347">
        <f>+C35-'SP PAS IAS '!C32</f>
        <v>0</v>
      </c>
      <c r="D38" s="347">
        <f>+D35-'SP PAS IAS '!D32</f>
        <v>0</v>
      </c>
    </row>
    <row r="39" spans="2:3" ht="12.75">
      <c r="B39" s="331"/>
      <c r="C39" s="331"/>
    </row>
    <row r="40" spans="2:3" ht="12.75">
      <c r="B40" s="331"/>
      <c r="C40" s="331"/>
    </row>
    <row r="41" spans="2:3" ht="12.75">
      <c r="B41" s="331"/>
      <c r="C41" s="331"/>
    </row>
    <row r="42" spans="2:3" ht="12.75">
      <c r="B42" s="331"/>
      <c r="C42" s="331"/>
    </row>
    <row r="43" spans="2:3" ht="12.75">
      <c r="B43" s="331"/>
      <c r="C43" s="331"/>
    </row>
    <row r="44" spans="2:3" ht="12.75">
      <c r="B44" s="331"/>
      <c r="C44" s="331"/>
    </row>
    <row r="45" spans="2:3" ht="12.75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2:3" ht="12.75">
      <c r="B116" s="331"/>
      <c r="C116" s="331"/>
    </row>
    <row r="117" spans="2:3" ht="12.75">
      <c r="B117" s="331"/>
      <c r="C117" s="331"/>
    </row>
    <row r="118" spans="2:3" ht="12.75"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4" ht="12.75">
      <c r="B137" s="331"/>
      <c r="C137" s="331"/>
      <c r="D137" s="331" t="e">
        <f>+D135+D132+D99+#REF!+D89+#REF!</f>
        <v>#REF!</v>
      </c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3" ht="12.75">
      <c r="B163" s="331"/>
      <c r="C163" s="331"/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48" t="s">
        <v>343</v>
      </c>
      <c r="B1" s="324"/>
      <c r="C1" s="324"/>
      <c r="D1" s="325"/>
    </row>
    <row r="2" spans="1:4" s="318" customFormat="1" ht="12.75">
      <c r="A2" s="326"/>
      <c r="B2" s="327" t="s">
        <v>316</v>
      </c>
      <c r="C2" s="327" t="s">
        <v>316</v>
      </c>
      <c r="D2" s="328"/>
    </row>
    <row r="3" spans="1:5" ht="12.75">
      <c r="A3" s="381" t="s">
        <v>315</v>
      </c>
      <c r="B3" s="329" t="str">
        <f>+'SP ATT IAS'!B3</f>
        <v>31 marzo 2010</v>
      </c>
      <c r="C3" s="329" t="str">
        <f>+'SP ATT IAS'!C3</f>
        <v>31 dicembre 2009</v>
      </c>
      <c r="D3" s="330" t="s">
        <v>285</v>
      </c>
      <c r="E3" s="320"/>
    </row>
    <row r="4" spans="1:4" ht="8.25" customHeight="1">
      <c r="A4" s="331"/>
      <c r="B4" s="331"/>
      <c r="C4" s="331"/>
      <c r="D4" s="331"/>
    </row>
    <row r="5" spans="1:4" ht="16.5" customHeight="1">
      <c r="A5" s="332" t="s">
        <v>318</v>
      </c>
      <c r="B5" s="331"/>
      <c r="C5" s="331"/>
      <c r="D5" s="331"/>
    </row>
    <row r="6" spans="1:4" ht="8.25" customHeight="1">
      <c r="A6" s="331"/>
      <c r="B6" s="331"/>
      <c r="C6" s="331"/>
      <c r="D6" s="331"/>
    </row>
    <row r="7" spans="1:4" ht="16.5" customHeight="1">
      <c r="A7" s="332" t="s">
        <v>93</v>
      </c>
      <c r="B7" s="331"/>
      <c r="C7" s="331"/>
      <c r="D7" s="331"/>
    </row>
    <row r="8" spans="1:6" ht="25.5">
      <c r="A8" s="333" t="s">
        <v>301</v>
      </c>
      <c r="B8" s="331">
        <v>431562</v>
      </c>
      <c r="C8" s="331">
        <v>421661</v>
      </c>
      <c r="D8" s="331">
        <f>+B8-C8</f>
        <v>9901</v>
      </c>
      <c r="F8" s="331"/>
    </row>
    <row r="9" spans="1:6" ht="25.5">
      <c r="A9" s="333" t="s">
        <v>302</v>
      </c>
      <c r="B9" s="331">
        <v>1590</v>
      </c>
      <c r="C9" s="331">
        <v>2141</v>
      </c>
      <c r="D9" s="331">
        <f>+B9-C9</f>
        <v>-551</v>
      </c>
      <c r="F9" s="331"/>
    </row>
    <row r="10" spans="1:4" ht="12.75">
      <c r="A10" s="334" t="s">
        <v>303</v>
      </c>
      <c r="B10" s="335">
        <f>+B8+B9</f>
        <v>433152</v>
      </c>
      <c r="C10" s="335">
        <f>+C8+C9</f>
        <v>423802</v>
      </c>
      <c r="D10" s="335">
        <f>+B10-C10</f>
        <v>9350</v>
      </c>
    </row>
    <row r="11" spans="1:4" ht="8.25" customHeight="1">
      <c r="A11" s="332"/>
      <c r="B11" s="336"/>
      <c r="C11" s="336"/>
      <c r="D11" s="336"/>
    </row>
    <row r="12" spans="1:4" ht="14.25" customHeight="1">
      <c r="A12" s="332" t="s">
        <v>304</v>
      </c>
      <c r="B12" s="336"/>
      <c r="C12" s="336"/>
      <c r="D12" s="336"/>
    </row>
    <row r="13" spans="1:6" ht="12.75">
      <c r="A13" s="337" t="s">
        <v>309</v>
      </c>
      <c r="B13" s="338">
        <f>430348+1</f>
        <v>430349</v>
      </c>
      <c r="C13" s="338">
        <v>443164</v>
      </c>
      <c r="D13" s="338">
        <f aca="true" t="shared" si="0" ref="D13:D19">+B13-C13</f>
        <v>-12815</v>
      </c>
      <c r="F13" s="338"/>
    </row>
    <row r="14" spans="1:4" s="331" customFormat="1" ht="12.75">
      <c r="A14" s="377" t="s">
        <v>325</v>
      </c>
      <c r="B14" s="378">
        <v>2900</v>
      </c>
      <c r="C14" s="378">
        <v>16000</v>
      </c>
      <c r="D14" s="378">
        <f t="shared" si="0"/>
        <v>-13100</v>
      </c>
    </row>
    <row r="15" spans="1:4" ht="12.75">
      <c r="A15" s="339" t="s">
        <v>305</v>
      </c>
      <c r="B15" s="373">
        <v>61135</v>
      </c>
      <c r="C15" s="373">
        <v>61859</v>
      </c>
      <c r="D15" s="338">
        <f t="shared" si="0"/>
        <v>-724</v>
      </c>
    </row>
    <row r="16" spans="1:4" ht="12.75">
      <c r="A16" s="337" t="s">
        <v>306</v>
      </c>
      <c r="B16" s="338">
        <v>23163</v>
      </c>
      <c r="C16" s="338">
        <v>22965</v>
      </c>
      <c r="D16" s="338">
        <f t="shared" si="0"/>
        <v>198</v>
      </c>
    </row>
    <row r="17" spans="1:4" ht="12.75">
      <c r="A17" s="344" t="s">
        <v>310</v>
      </c>
      <c r="B17" s="331"/>
      <c r="C17" s="331"/>
      <c r="D17" s="331">
        <f t="shared" si="0"/>
        <v>0</v>
      </c>
    </row>
    <row r="18" spans="1:4" ht="12.75">
      <c r="A18" s="339" t="s">
        <v>326</v>
      </c>
      <c r="B18" s="338">
        <f>4921+1003+1</f>
        <v>5925</v>
      </c>
      <c r="C18" s="338">
        <f>1003+5482</f>
        <v>6485</v>
      </c>
      <c r="D18" s="338">
        <f>+B18-C18</f>
        <v>-560</v>
      </c>
    </row>
    <row r="19" spans="1:4" ht="12.75">
      <c r="A19" s="337" t="s">
        <v>307</v>
      </c>
      <c r="B19" s="338">
        <v>29219</v>
      </c>
      <c r="C19" s="338">
        <f>29644+50</f>
        <v>29694</v>
      </c>
      <c r="D19" s="338">
        <f t="shared" si="0"/>
        <v>-475</v>
      </c>
    </row>
    <row r="20" spans="1:4" ht="12.75">
      <c r="A20" s="340" t="s">
        <v>268</v>
      </c>
      <c r="B20" s="335">
        <f>SUM(B13:B19)-B14</f>
        <v>549791</v>
      </c>
      <c r="C20" s="335">
        <f>SUM(C13:C19)-C14</f>
        <v>564167</v>
      </c>
      <c r="D20" s="335">
        <f>SUM(D13:D19)-D14</f>
        <v>-14376</v>
      </c>
    </row>
    <row r="21" spans="1:4" ht="7.5" customHeight="1">
      <c r="A21" s="341"/>
      <c r="B21" s="342"/>
      <c r="C21" s="342"/>
      <c r="D21" s="342"/>
    </row>
    <row r="22" spans="1:4" ht="14.25" customHeight="1">
      <c r="A22" s="332" t="s">
        <v>312</v>
      </c>
      <c r="B22" s="342"/>
      <c r="C22" s="342"/>
      <c r="D22" s="342"/>
    </row>
    <row r="23" spans="1:6" ht="12.75">
      <c r="A23" s="343" t="s">
        <v>308</v>
      </c>
      <c r="B23" s="331">
        <v>115866</v>
      </c>
      <c r="C23" s="331">
        <v>113178</v>
      </c>
      <c r="D23" s="331">
        <f aca="true" t="shared" si="1" ref="D23:D30">+B23-C23</f>
        <v>2688</v>
      </c>
      <c r="F23" s="331"/>
    </row>
    <row r="24" spans="1:4" ht="12.75">
      <c r="A24" s="344" t="s">
        <v>269</v>
      </c>
      <c r="B24" s="331">
        <v>351299</v>
      </c>
      <c r="C24" s="331">
        <v>345987</v>
      </c>
      <c r="D24" s="331">
        <f t="shared" si="1"/>
        <v>5312</v>
      </c>
    </row>
    <row r="25" spans="1:4" s="331" customFormat="1" ht="12.75">
      <c r="A25" s="377" t="s">
        <v>325</v>
      </c>
      <c r="B25" s="378">
        <v>11250</v>
      </c>
      <c r="C25" s="378">
        <v>13242</v>
      </c>
      <c r="D25" s="378">
        <f t="shared" si="1"/>
        <v>-1992</v>
      </c>
    </row>
    <row r="26" spans="1:4" ht="12.75">
      <c r="A26" s="344" t="s">
        <v>310</v>
      </c>
      <c r="B26" s="331">
        <v>19099</v>
      </c>
      <c r="C26" s="331">
        <v>18952</v>
      </c>
      <c r="D26" s="331">
        <f t="shared" si="1"/>
        <v>147</v>
      </c>
    </row>
    <row r="27" spans="1:4" ht="12.75">
      <c r="A27" s="344" t="s">
        <v>311</v>
      </c>
      <c r="B27" s="331">
        <f>7984+72155</f>
        <v>80139</v>
      </c>
      <c r="C27" s="331">
        <f>10120+69447</f>
        <v>79567</v>
      </c>
      <c r="D27" s="331">
        <f t="shared" si="1"/>
        <v>572</v>
      </c>
    </row>
    <row r="28" spans="1:4" s="331" customFormat="1" ht="12.75">
      <c r="A28" s="377" t="s">
        <v>325</v>
      </c>
      <c r="B28" s="378">
        <v>765</v>
      </c>
      <c r="C28" s="378">
        <v>607</v>
      </c>
      <c r="D28" s="378">
        <f>+B28-C28</f>
        <v>158</v>
      </c>
    </row>
    <row r="29" spans="1:4" ht="12.75">
      <c r="A29" s="343" t="s">
        <v>270</v>
      </c>
      <c r="B29" s="331">
        <v>18600</v>
      </c>
      <c r="C29" s="331">
        <v>19167</v>
      </c>
      <c r="D29" s="331">
        <f t="shared" si="1"/>
        <v>-567</v>
      </c>
    </row>
    <row r="30" spans="1:4" ht="12.75">
      <c r="A30" s="345" t="s">
        <v>271</v>
      </c>
      <c r="B30" s="335">
        <f>SUM(B23:B29)-B25-B28</f>
        <v>585003</v>
      </c>
      <c r="C30" s="335">
        <f>SUM(C23:C29)-C25-C28</f>
        <v>576851</v>
      </c>
      <c r="D30" s="335">
        <f t="shared" si="1"/>
        <v>8152</v>
      </c>
    </row>
    <row r="31" spans="1:4" ht="7.5" customHeight="1">
      <c r="A31" s="331"/>
      <c r="B31" s="331"/>
      <c r="C31" s="331"/>
      <c r="D31" s="331"/>
    </row>
    <row r="32" spans="1:4" ht="13.5" thickBot="1">
      <c r="A32" s="346" t="s">
        <v>319</v>
      </c>
      <c r="B32" s="346">
        <f>+B30+B20+B10</f>
        <v>1567946</v>
      </c>
      <c r="C32" s="346">
        <f>+C30+C20+C10</f>
        <v>1564820</v>
      </c>
      <c r="D32" s="346">
        <f>+B32-C32</f>
        <v>3126</v>
      </c>
    </row>
    <row r="33" spans="1:4" ht="13.5" thickTop="1">
      <c r="A33" s="331"/>
      <c r="B33" s="331"/>
      <c r="C33" s="331"/>
      <c r="D33" s="331"/>
    </row>
    <row r="34" spans="1:4" ht="12.75">
      <c r="A34" s="331"/>
      <c r="B34" s="331"/>
      <c r="C34" s="331"/>
      <c r="D34" s="331"/>
    </row>
    <row r="35" spans="1:4" ht="12.75">
      <c r="A35" s="347" t="s">
        <v>317</v>
      </c>
      <c r="B35" s="347">
        <f>+B32-'SP ATT IAS'!B35</f>
        <v>0</v>
      </c>
      <c r="C35" s="347">
        <f>+C32-'SP ATT IAS'!C35</f>
        <v>0</v>
      </c>
      <c r="D35" s="347">
        <f>+D32-'SP ATT IAS'!D35</f>
        <v>0</v>
      </c>
    </row>
    <row r="36" spans="2:3" ht="15">
      <c r="B36" s="323"/>
      <c r="C36" s="323"/>
    </row>
    <row r="37" spans="1:3" ht="15">
      <c r="A37" s="331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1.851562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.75">
      <c r="A1" s="332" t="s">
        <v>344</v>
      </c>
    </row>
    <row r="2" spans="1:4" ht="27" customHeight="1">
      <c r="A2" s="381" t="s">
        <v>315</v>
      </c>
      <c r="B2" s="375" t="s">
        <v>353</v>
      </c>
      <c r="C2" s="375" t="s">
        <v>347</v>
      </c>
      <c r="D2" s="363" t="s">
        <v>285</v>
      </c>
    </row>
    <row r="4" spans="1:4" ht="12.75">
      <c r="A4" s="9" t="s">
        <v>333</v>
      </c>
      <c r="B4" s="342">
        <v>115776</v>
      </c>
      <c r="C4" s="342">
        <v>200239</v>
      </c>
      <c r="D4" s="342">
        <v>-84463</v>
      </c>
    </row>
    <row r="5" spans="2:4" ht="12.75">
      <c r="B5" s="331"/>
      <c r="C5" s="331"/>
      <c r="D5" s="331"/>
    </row>
    <row r="6" spans="1:4" ht="12.75">
      <c r="A6" t="s">
        <v>334</v>
      </c>
      <c r="B6" s="331"/>
      <c r="C6" s="331"/>
      <c r="D6" s="331">
        <f>+B6-C6</f>
        <v>0</v>
      </c>
    </row>
    <row r="7" spans="1:4" ht="12.75">
      <c r="A7" t="s">
        <v>335</v>
      </c>
      <c r="B7" s="331"/>
      <c r="C7" s="331"/>
      <c r="D7" s="331">
        <f>+B7-C7</f>
        <v>0</v>
      </c>
    </row>
    <row r="8" spans="1:4" ht="12.75">
      <c r="A8" t="s">
        <v>324</v>
      </c>
      <c r="B8" s="331">
        <v>7841</v>
      </c>
      <c r="C8" s="331">
        <f>13234-9107</f>
        <v>4127</v>
      </c>
      <c r="D8" s="331">
        <f>+B8-C8</f>
        <v>3714</v>
      </c>
    </row>
    <row r="9" spans="1:4" ht="12.75">
      <c r="A9" s="9" t="s">
        <v>336</v>
      </c>
      <c r="B9" s="342">
        <f>SUM(B6:B8)</f>
        <v>7841</v>
      </c>
      <c r="C9" s="342">
        <f>SUM(C6:C8)</f>
        <v>4127</v>
      </c>
      <c r="D9" s="342">
        <f>SUM(D6:D8)</f>
        <v>3714</v>
      </c>
    </row>
    <row r="10" spans="2:4" ht="12.75">
      <c r="B10" s="331"/>
      <c r="C10" s="331"/>
      <c r="D10" s="331"/>
    </row>
    <row r="11" spans="1:4" ht="12.75">
      <c r="A11" t="s">
        <v>337</v>
      </c>
      <c r="B11" s="331">
        <f>-2141-28251</f>
        <v>-30392</v>
      </c>
      <c r="C11" s="331">
        <v>-24473</v>
      </c>
      <c r="D11" s="331">
        <f aca="true" t="shared" si="0" ref="D11:D17">+B11-C11</f>
        <v>-5919</v>
      </c>
    </row>
    <row r="12" spans="1:4" ht="12.75">
      <c r="A12" t="s">
        <v>342</v>
      </c>
      <c r="B12" s="331"/>
      <c r="C12" s="331"/>
      <c r="D12" s="331">
        <f>+B12-C12</f>
        <v>0</v>
      </c>
    </row>
    <row r="13" spans="1:4" ht="12.75">
      <c r="A13" t="s">
        <v>338</v>
      </c>
      <c r="B13" s="331">
        <v>-58995</v>
      </c>
      <c r="C13" s="331">
        <v>-58812</v>
      </c>
      <c r="D13" s="331">
        <f t="shared" si="0"/>
        <v>-183</v>
      </c>
    </row>
    <row r="14" spans="1:4" ht="12.75">
      <c r="A14" t="s">
        <v>323</v>
      </c>
      <c r="B14" s="331">
        <v>-22711</v>
      </c>
      <c r="C14" s="331">
        <v>-26599</v>
      </c>
      <c r="D14" s="331">
        <f t="shared" si="0"/>
        <v>3888</v>
      </c>
    </row>
    <row r="15" spans="1:4" ht="12.75">
      <c r="A15" t="s">
        <v>321</v>
      </c>
      <c r="B15" s="331">
        <v>-765</v>
      </c>
      <c r="C15" s="331">
        <v>-758</v>
      </c>
      <c r="D15" s="331">
        <f t="shared" si="0"/>
        <v>-7</v>
      </c>
    </row>
    <row r="16" spans="1:4" ht="12.75">
      <c r="A16" t="s">
        <v>339</v>
      </c>
      <c r="B16" s="331">
        <v>-3003</v>
      </c>
      <c r="C16" s="331">
        <v>-2536</v>
      </c>
      <c r="D16" s="331">
        <f t="shared" si="0"/>
        <v>-467</v>
      </c>
    </row>
    <row r="17" spans="1:4" ht="12.75">
      <c r="A17" t="s">
        <v>327</v>
      </c>
      <c r="B17" s="331"/>
      <c r="C17" s="331"/>
      <c r="D17" s="331">
        <f t="shared" si="0"/>
        <v>0</v>
      </c>
    </row>
    <row r="18" spans="1:4" ht="12.75">
      <c r="A18" s="9" t="s">
        <v>348</v>
      </c>
      <c r="B18" s="342">
        <f>SUM(B11:B17)</f>
        <v>-115866</v>
      </c>
      <c r="C18" s="342">
        <f>SUM(C11:C17)</f>
        <v>-113178</v>
      </c>
      <c r="D18" s="342">
        <f>SUM(D11:D17)</f>
        <v>-2688</v>
      </c>
    </row>
    <row r="19" spans="2:4" ht="12.75">
      <c r="B19" s="331"/>
      <c r="C19" s="331"/>
      <c r="D19" s="331"/>
    </row>
    <row r="20" spans="1:4" ht="12.75">
      <c r="A20" s="9" t="s">
        <v>349</v>
      </c>
      <c r="B20" s="342">
        <f>+B18+B9+B4</f>
        <v>7751</v>
      </c>
      <c r="C20" s="342">
        <f>+C18+C9+C4</f>
        <v>91188</v>
      </c>
      <c r="D20" s="342">
        <f>+D18+D9+D4</f>
        <v>-83437</v>
      </c>
    </row>
    <row r="21" spans="2:4" ht="12.75">
      <c r="B21" s="331"/>
      <c r="C21" s="331"/>
      <c r="D21" s="331"/>
    </row>
    <row r="22" spans="1:4" ht="12.75">
      <c r="A22" t="s">
        <v>340</v>
      </c>
      <c r="B22" s="331">
        <v>-275681</v>
      </c>
      <c r="C22" s="331">
        <v>-289872</v>
      </c>
      <c r="D22" s="331">
        <f>+B22-C22</f>
        <v>14191</v>
      </c>
    </row>
    <row r="23" spans="1:4" ht="12.75">
      <c r="A23" t="s">
        <v>342</v>
      </c>
      <c r="B23" s="331">
        <v>-137665</v>
      </c>
      <c r="C23" s="331">
        <v>-137665</v>
      </c>
      <c r="D23" s="331">
        <f>+B23-C23</f>
        <v>0</v>
      </c>
    </row>
    <row r="24" spans="1:4" ht="12.75">
      <c r="A24" t="s">
        <v>321</v>
      </c>
      <c r="B24" s="331">
        <v>-8066</v>
      </c>
      <c r="C24" s="331">
        <v>-8262</v>
      </c>
      <c r="D24" s="331">
        <f>+B24-C24</f>
        <v>196</v>
      </c>
    </row>
    <row r="25" spans="1:4" ht="12.75">
      <c r="A25" t="s">
        <v>322</v>
      </c>
      <c r="B25" s="331">
        <v>-8937</v>
      </c>
      <c r="C25" s="331">
        <v>-7365</v>
      </c>
      <c r="D25" s="331">
        <f>+B25-C25</f>
        <v>-1572</v>
      </c>
    </row>
    <row r="26" spans="1:4" ht="12.75">
      <c r="A26" t="s">
        <v>327</v>
      </c>
      <c r="B26" s="331"/>
      <c r="C26" s="331"/>
      <c r="D26" s="331">
        <f>+B26-C26</f>
        <v>0</v>
      </c>
    </row>
    <row r="27" spans="2:4" ht="12.75">
      <c r="B27" s="331"/>
      <c r="C27" s="331"/>
      <c r="D27" s="331"/>
    </row>
    <row r="28" spans="1:4" ht="12.75">
      <c r="A28" s="9" t="s">
        <v>350</v>
      </c>
      <c r="B28" s="342">
        <f>SUM(B22:B27)</f>
        <v>-430349</v>
      </c>
      <c r="C28" s="342">
        <f>SUM(C22:C27)</f>
        <v>-443164</v>
      </c>
      <c r="D28" s="342">
        <f>SUM(D22:D27)</f>
        <v>12815</v>
      </c>
    </row>
    <row r="29" spans="2:4" ht="13.5" thickBot="1">
      <c r="B29" s="379"/>
      <c r="C29" s="379"/>
      <c r="D29" s="379"/>
    </row>
    <row r="30" spans="1:4" ht="13.5" thickBot="1">
      <c r="A30" s="376" t="s">
        <v>341</v>
      </c>
      <c r="B30" s="380">
        <f>+B28+B20</f>
        <v>-422598</v>
      </c>
      <c r="C30" s="380">
        <f>+C28+C20</f>
        <v>-351976</v>
      </c>
      <c r="D30" s="380">
        <f>+D28+D20</f>
        <v>-70622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7.8515625" style="331" customWidth="1"/>
    <col min="2" max="2" width="13.421875" style="360" customWidth="1"/>
    <col min="3" max="3" width="13.57421875" style="360" customWidth="1"/>
    <col min="4" max="4" width="13.57421875" style="331" customWidth="1"/>
    <col min="5" max="16384" width="9.140625" style="364" customWidth="1"/>
  </cols>
  <sheetData>
    <row r="1" spans="1:4" s="319" customFormat="1" ht="12.75">
      <c r="A1" s="361" t="s">
        <v>345</v>
      </c>
      <c r="B1" s="362"/>
      <c r="C1" s="362"/>
      <c r="D1" s="318"/>
    </row>
    <row r="2" spans="1:4" ht="25.5">
      <c r="A2" s="381" t="s">
        <v>315</v>
      </c>
      <c r="B2" s="374" t="s">
        <v>353</v>
      </c>
      <c r="C2" s="374" t="s">
        <v>331</v>
      </c>
      <c r="D2" s="363" t="s">
        <v>285</v>
      </c>
    </row>
    <row r="3" spans="1:4" ht="12.75">
      <c r="A3" s="365"/>
      <c r="B3" s="336"/>
      <c r="C3" s="336"/>
      <c r="D3" s="336"/>
    </row>
    <row r="4" spans="1:4" ht="12.75">
      <c r="A4" s="366" t="s">
        <v>272</v>
      </c>
      <c r="B4" s="342">
        <v>340564</v>
      </c>
      <c r="C4" s="342">
        <v>306344</v>
      </c>
      <c r="D4" s="342">
        <v>34220</v>
      </c>
    </row>
    <row r="5" spans="1:4" ht="12.75">
      <c r="A5" s="377" t="s">
        <v>325</v>
      </c>
      <c r="B5" s="378"/>
      <c r="C5" s="378"/>
      <c r="D5" s="378">
        <v>0</v>
      </c>
    </row>
    <row r="6" spans="1:4" ht="12.75">
      <c r="A6" s="366"/>
      <c r="B6" s="342"/>
      <c r="C6" s="342"/>
      <c r="D6" s="342"/>
    </row>
    <row r="7" spans="1:4" ht="12.75">
      <c r="A7" s="344" t="s">
        <v>274</v>
      </c>
      <c r="B7" s="331">
        <v>202030</v>
      </c>
      <c r="C7" s="331">
        <v>182353</v>
      </c>
      <c r="D7" s="331">
        <v>19677</v>
      </c>
    </row>
    <row r="8" spans="1:4" ht="12.75">
      <c r="A8" s="377" t="s">
        <v>325</v>
      </c>
      <c r="B8" s="378">
        <v>6169</v>
      </c>
      <c r="C8" s="378">
        <v>8763</v>
      </c>
      <c r="D8" s="378">
        <v>-2594</v>
      </c>
    </row>
    <row r="9" spans="1:4" ht="12.75">
      <c r="A9" s="344" t="s">
        <v>275</v>
      </c>
      <c r="B9" s="331">
        <v>62673</v>
      </c>
      <c r="C9" s="331">
        <v>63403</v>
      </c>
      <c r="D9" s="331">
        <v>-730</v>
      </c>
    </row>
    <row r="10" spans="1:4" ht="12.75">
      <c r="A10" s="377" t="s">
        <v>325</v>
      </c>
      <c r="B10" s="378">
        <v>553</v>
      </c>
      <c r="C10" s="378">
        <v>456</v>
      </c>
      <c r="D10" s="378">
        <v>97</v>
      </c>
    </row>
    <row r="11" spans="1:4" ht="12.75">
      <c r="A11" s="344" t="s">
        <v>276</v>
      </c>
      <c r="B11" s="331">
        <v>62200</v>
      </c>
      <c r="C11" s="331">
        <v>61059</v>
      </c>
      <c r="D11" s="331">
        <v>1141</v>
      </c>
    </row>
    <row r="12" spans="1:4" ht="12.75">
      <c r="A12" s="344" t="s">
        <v>330</v>
      </c>
      <c r="B12" s="331">
        <v>9168</v>
      </c>
      <c r="C12" s="331">
        <v>9437</v>
      </c>
      <c r="D12" s="331">
        <v>-269</v>
      </c>
    </row>
    <row r="13" spans="1:4" ht="12.75">
      <c r="A13" s="344" t="s">
        <v>277</v>
      </c>
      <c r="B13" s="331">
        <v>11295</v>
      </c>
      <c r="C13" s="331">
        <v>11361</v>
      </c>
      <c r="D13" s="331">
        <v>-66</v>
      </c>
    </row>
    <row r="14" spans="1:4" ht="12.75">
      <c r="A14" s="344" t="s">
        <v>273</v>
      </c>
      <c r="B14" s="331">
        <v>23477</v>
      </c>
      <c r="C14" s="331">
        <v>27055</v>
      </c>
      <c r="D14" s="331">
        <v>-3578</v>
      </c>
    </row>
    <row r="15" spans="1:4" ht="12.75">
      <c r="A15" s="377" t="s">
        <v>325</v>
      </c>
      <c r="B15" s="378">
        <v>404</v>
      </c>
      <c r="C15" s="378">
        <v>559</v>
      </c>
      <c r="D15" s="378">
        <v>-155</v>
      </c>
    </row>
    <row r="16" spans="1:4" ht="12.75">
      <c r="A16" s="344" t="s">
        <v>278</v>
      </c>
      <c r="B16" s="331">
        <v>5344</v>
      </c>
      <c r="C16" s="331">
        <v>5572</v>
      </c>
      <c r="D16" s="331">
        <v>-228</v>
      </c>
    </row>
    <row r="17" spans="1:4" ht="12.75">
      <c r="A17" s="377" t="s">
        <v>325</v>
      </c>
      <c r="B17" s="378">
        <v>82</v>
      </c>
      <c r="C17" s="378">
        <v>0</v>
      </c>
      <c r="D17" s="378">
        <v>82</v>
      </c>
    </row>
    <row r="18" spans="1:4" ht="13.5" thickBot="1">
      <c r="A18" s="367" t="s">
        <v>279</v>
      </c>
      <c r="B18" s="367">
        <v>11331</v>
      </c>
      <c r="C18" s="367">
        <v>214</v>
      </c>
      <c r="D18" s="367">
        <v>11117</v>
      </c>
    </row>
    <row r="19" spans="2:3" ht="13.5" thickTop="1">
      <c r="B19" s="331"/>
      <c r="C19" s="331"/>
    </row>
    <row r="20" spans="1:4" ht="12.75">
      <c r="A20" s="331" t="s">
        <v>280</v>
      </c>
      <c r="B20" s="331"/>
      <c r="C20" s="331">
        <v>-6</v>
      </c>
      <c r="D20" s="331">
        <v>6</v>
      </c>
    </row>
    <row r="21" spans="1:4" ht="12.75">
      <c r="A21" s="343" t="s">
        <v>287</v>
      </c>
      <c r="B21" s="331">
        <v>679</v>
      </c>
      <c r="C21" s="331">
        <v>794</v>
      </c>
      <c r="D21" s="331">
        <v>-115</v>
      </c>
    </row>
    <row r="22" spans="1:4" ht="12.75">
      <c r="A22" s="343" t="s">
        <v>288</v>
      </c>
      <c r="B22" s="331">
        <v>7262</v>
      </c>
      <c r="C22" s="331">
        <v>8717</v>
      </c>
      <c r="D22" s="331">
        <v>-1455</v>
      </c>
    </row>
    <row r="23" spans="1:4" ht="12.75">
      <c r="A23" s="377" t="s">
        <v>325</v>
      </c>
      <c r="B23" s="378">
        <v>12</v>
      </c>
      <c r="C23" s="378">
        <v>0</v>
      </c>
      <c r="D23" s="378">
        <v>12</v>
      </c>
    </row>
    <row r="24" spans="1:4" ht="12.75">
      <c r="A24" s="382" t="s">
        <v>351</v>
      </c>
      <c r="B24" s="331">
        <v>669</v>
      </c>
      <c r="C24" s="331">
        <v>-516</v>
      </c>
      <c r="D24" s="331">
        <v>1185</v>
      </c>
    </row>
    <row r="25" spans="1:4" ht="13.5" thickBot="1">
      <c r="A25" s="346" t="s">
        <v>281</v>
      </c>
      <c r="B25" s="346">
        <v>5417</v>
      </c>
      <c r="C25" s="346">
        <v>-8231</v>
      </c>
      <c r="D25" s="346">
        <v>13648</v>
      </c>
    </row>
    <row r="26" spans="2:3" ht="13.5" thickTop="1">
      <c r="B26" s="331"/>
      <c r="C26" s="331"/>
    </row>
    <row r="27" spans="1:4" ht="12.75">
      <c r="A27" s="366" t="s">
        <v>289</v>
      </c>
      <c r="B27" s="342">
        <v>2562</v>
      </c>
      <c r="C27" s="342">
        <v>-3544</v>
      </c>
      <c r="D27" s="342">
        <v>6106</v>
      </c>
    </row>
    <row r="28" spans="2:3" ht="12.75">
      <c r="B28" s="331"/>
      <c r="C28" s="331"/>
    </row>
    <row r="29" spans="1:4" ht="13.5" thickBot="1">
      <c r="A29" s="368" t="s">
        <v>290</v>
      </c>
      <c r="B29" s="346">
        <v>2855</v>
      </c>
      <c r="C29" s="346">
        <v>-4687</v>
      </c>
      <c r="D29" s="346">
        <v>7542</v>
      </c>
    </row>
    <row r="30" spans="1:4" ht="13.5" thickTop="1">
      <c r="A30" s="369"/>
      <c r="B30" s="336"/>
      <c r="C30" s="336"/>
      <c r="D30" s="336"/>
    </row>
    <row r="31" spans="1:4" ht="12.75">
      <c r="A31" s="369" t="s">
        <v>294</v>
      </c>
      <c r="B31" s="336"/>
      <c r="C31" s="336"/>
      <c r="D31" s="336"/>
    </row>
    <row r="32" spans="1:4" ht="25.5">
      <c r="A32" s="370" t="s">
        <v>282</v>
      </c>
      <c r="B32" s="342"/>
      <c r="C32" s="342"/>
      <c r="D32" s="342">
        <v>0</v>
      </c>
    </row>
    <row r="33" spans="2:3" ht="12.75">
      <c r="B33" s="331"/>
      <c r="C33" s="331"/>
    </row>
    <row r="34" spans="1:4" ht="13.5" thickBot="1">
      <c r="A34" s="371" t="s">
        <v>332</v>
      </c>
      <c r="B34" s="346">
        <v>2855</v>
      </c>
      <c r="C34" s="346">
        <v>-4687</v>
      </c>
      <c r="D34" s="346">
        <v>7542</v>
      </c>
    </row>
    <row r="35" spans="1:4" ht="13.5" thickTop="1">
      <c r="A35" s="372"/>
      <c r="B35" s="336"/>
      <c r="C35" s="336"/>
      <c r="D35" s="336"/>
    </row>
    <row r="36" spans="1:4" ht="12.75">
      <c r="A36" s="372" t="s">
        <v>291</v>
      </c>
      <c r="B36" s="336"/>
      <c r="C36" s="336"/>
      <c r="D36" s="336"/>
    </row>
    <row r="37" spans="1:4" ht="12.75">
      <c r="A37" s="342" t="s">
        <v>292</v>
      </c>
      <c r="B37" s="342">
        <v>2868</v>
      </c>
      <c r="C37" s="342">
        <v>-4582</v>
      </c>
      <c r="D37" s="342">
        <v>7450</v>
      </c>
    </row>
    <row r="38" spans="1:4" ht="12.75">
      <c r="A38" s="366" t="s">
        <v>293</v>
      </c>
      <c r="B38" s="342">
        <v>-13</v>
      </c>
      <c r="C38" s="342">
        <v>-105</v>
      </c>
      <c r="D38" s="342">
        <v>92</v>
      </c>
    </row>
    <row r="39" spans="1:4" ht="12.75">
      <c r="A39" s="366"/>
      <c r="B39" s="342"/>
      <c r="C39" s="342"/>
      <c r="D39" s="342"/>
    </row>
    <row r="40" spans="1:4" ht="12.75">
      <c r="A40" s="342" t="s">
        <v>313</v>
      </c>
      <c r="B40" s="383">
        <v>0.007</v>
      </c>
      <c r="C40" s="383">
        <v>-0.012</v>
      </c>
      <c r="D40" s="383">
        <v>0.019</v>
      </c>
    </row>
    <row r="41" spans="1:4" ht="12.75">
      <c r="A41" s="342" t="s">
        <v>314</v>
      </c>
      <c r="B41" s="383">
        <v>0.007</v>
      </c>
      <c r="C41" s="383">
        <v>-0.012</v>
      </c>
      <c r="D41" s="383">
        <v>0.019</v>
      </c>
    </row>
    <row r="42" spans="2:3" ht="12.75">
      <c r="B42" s="331"/>
      <c r="C42" s="331"/>
    </row>
    <row r="43" spans="2:3" ht="12.75">
      <c r="B43" s="331"/>
      <c r="C43" s="331"/>
    </row>
    <row r="44" spans="1:4" ht="13.5" thickBot="1">
      <c r="A44" s="346" t="s">
        <v>352</v>
      </c>
      <c r="B44" s="346">
        <v>31794</v>
      </c>
      <c r="C44" s="346">
        <v>21012</v>
      </c>
      <c r="D44" s="346">
        <v>10782</v>
      </c>
    </row>
    <row r="45" spans="2:3" ht="13.5" thickTop="1">
      <c r="B45" s="331"/>
      <c r="C45" s="331"/>
    </row>
    <row r="46" spans="2:3" ht="12.75">
      <c r="B46" s="331"/>
      <c r="C46" s="331"/>
    </row>
    <row r="47" spans="2:3" ht="12.75">
      <c r="B47" s="331"/>
      <c r="C47" s="331"/>
    </row>
    <row r="48" spans="2:3" ht="12.75">
      <c r="B48" s="331"/>
      <c r="C48" s="331"/>
    </row>
    <row r="49" spans="2:3" ht="12.75">
      <c r="B49" s="331"/>
      <c r="C49" s="331"/>
    </row>
    <row r="50" spans="2:3" ht="12.75">
      <c r="B50" s="331"/>
      <c r="C50" s="331"/>
    </row>
    <row r="51" spans="2:3" ht="12.75">
      <c r="B51" s="331"/>
      <c r="C51" s="331"/>
    </row>
    <row r="52" spans="2:3" ht="12.75">
      <c r="B52" s="331"/>
      <c r="C52" s="331"/>
    </row>
    <row r="53" spans="2:3" ht="12.75">
      <c r="B53" s="331"/>
      <c r="C53" s="331"/>
    </row>
    <row r="54" spans="2:3" ht="12.75">
      <c r="B54" s="331"/>
      <c r="C54" s="331"/>
    </row>
    <row r="55" spans="2:3" ht="12.75">
      <c r="B55" s="331"/>
      <c r="C55" s="331"/>
    </row>
    <row r="56" spans="2:3" ht="12.75">
      <c r="B56" s="331"/>
      <c r="C56" s="331"/>
    </row>
    <row r="57" spans="2:3" ht="12.75">
      <c r="B57" s="331"/>
      <c r="C57" s="331"/>
    </row>
    <row r="58" spans="2:3" ht="12.75">
      <c r="B58" s="331"/>
      <c r="C58" s="331"/>
    </row>
    <row r="59" spans="2:3" ht="12.75">
      <c r="B59" s="331"/>
      <c r="C59" s="331"/>
    </row>
    <row r="60" spans="2:3" ht="12.75">
      <c r="B60" s="331"/>
      <c r="C60" s="331"/>
    </row>
    <row r="61" spans="2:3" ht="12.75">
      <c r="B61" s="331"/>
      <c r="C61" s="331"/>
    </row>
    <row r="62" spans="2:3" ht="12.75">
      <c r="B62" s="331"/>
      <c r="C62" s="331"/>
    </row>
    <row r="63" spans="2:3" ht="12.75">
      <c r="B63" s="331"/>
      <c r="C63" s="331"/>
    </row>
    <row r="64" spans="2:3" ht="12.75">
      <c r="B64" s="331"/>
      <c r="C64" s="331"/>
    </row>
    <row r="65" spans="2:3" ht="12.75">
      <c r="B65" s="331"/>
      <c r="C65" s="331"/>
    </row>
    <row r="66" spans="2:3" ht="12.75">
      <c r="B66" s="331"/>
      <c r="C66" s="331"/>
    </row>
    <row r="67" spans="2:3" ht="12.75">
      <c r="B67" s="331"/>
      <c r="C67" s="331"/>
    </row>
    <row r="68" spans="2:3" ht="12.75">
      <c r="B68" s="331"/>
      <c r="C68" s="331"/>
    </row>
    <row r="69" spans="2:3" ht="12.75">
      <c r="B69" s="331"/>
      <c r="C69" s="331"/>
    </row>
    <row r="70" spans="2:3" ht="12.75">
      <c r="B70" s="331"/>
      <c r="C70" s="331"/>
    </row>
    <row r="71" spans="2:3" ht="12.75">
      <c r="B71" s="331"/>
      <c r="C71" s="331"/>
    </row>
    <row r="72" spans="2:3" ht="12.75">
      <c r="B72" s="331"/>
      <c r="C72" s="331"/>
    </row>
    <row r="73" spans="2:3" ht="12.75">
      <c r="B73" s="331"/>
      <c r="C73" s="331"/>
    </row>
    <row r="74" spans="2:3" ht="12.75">
      <c r="B74" s="331"/>
      <c r="C74" s="331"/>
    </row>
    <row r="75" spans="2:3" ht="12.75">
      <c r="B75" s="331"/>
      <c r="C75" s="331"/>
    </row>
    <row r="76" spans="2:3" ht="12.75">
      <c r="B76" s="331"/>
      <c r="C76" s="331"/>
    </row>
    <row r="77" spans="2:3" ht="12.75">
      <c r="B77" s="331"/>
      <c r="C77" s="331"/>
    </row>
    <row r="78" spans="2:3" ht="12.75">
      <c r="B78" s="331"/>
      <c r="C78" s="331"/>
    </row>
    <row r="79" spans="2:3" ht="12.75">
      <c r="B79" s="331"/>
      <c r="C79" s="331"/>
    </row>
    <row r="80" spans="2:3" ht="12.75">
      <c r="B80" s="331"/>
      <c r="C80" s="331"/>
    </row>
    <row r="81" spans="2:3" ht="12.75">
      <c r="B81" s="331"/>
      <c r="C81" s="331"/>
    </row>
    <row r="82" spans="2:3" ht="12.75">
      <c r="B82" s="331"/>
      <c r="C82" s="331"/>
    </row>
    <row r="83" spans="2:3" ht="12.75">
      <c r="B83" s="331"/>
      <c r="C83" s="331"/>
    </row>
    <row r="84" spans="2:3" ht="12.75">
      <c r="B84" s="331"/>
      <c r="C84" s="331"/>
    </row>
    <row r="85" spans="2:3" ht="12.75">
      <c r="B85" s="331"/>
      <c r="C85" s="331"/>
    </row>
    <row r="86" spans="2:3" ht="12.75">
      <c r="B86" s="331"/>
      <c r="C86" s="331"/>
    </row>
    <row r="87" spans="2:3" ht="12.75">
      <c r="B87" s="331"/>
      <c r="C87" s="331"/>
    </row>
    <row r="88" spans="2:3" ht="12.75">
      <c r="B88" s="331"/>
      <c r="C88" s="331"/>
    </row>
    <row r="89" spans="2:3" ht="12.75">
      <c r="B89" s="331"/>
      <c r="C89" s="331"/>
    </row>
    <row r="90" spans="2:3" ht="12.75">
      <c r="B90" s="331"/>
      <c r="C90" s="331"/>
    </row>
    <row r="91" spans="2:3" ht="12.75">
      <c r="B91" s="331"/>
      <c r="C91" s="331"/>
    </row>
    <row r="92" spans="2:3" ht="12.75">
      <c r="B92" s="331"/>
      <c r="C92" s="331"/>
    </row>
    <row r="93" spans="2:3" ht="12.75">
      <c r="B93" s="331"/>
      <c r="C93" s="331"/>
    </row>
    <row r="94" spans="2:3" ht="12.75">
      <c r="B94" s="331"/>
      <c r="C94" s="331"/>
    </row>
    <row r="95" spans="2:3" ht="12.75">
      <c r="B95" s="331"/>
      <c r="C95" s="331"/>
    </row>
    <row r="96" spans="2:3" ht="12.75">
      <c r="B96" s="331"/>
      <c r="C96" s="331"/>
    </row>
    <row r="97" spans="2:3" ht="12.75">
      <c r="B97" s="331"/>
      <c r="C97" s="331"/>
    </row>
    <row r="98" spans="2:3" ht="12.75">
      <c r="B98" s="331"/>
      <c r="C98" s="331"/>
    </row>
    <row r="99" spans="2:3" ht="12.75">
      <c r="B99" s="331"/>
      <c r="C99" s="331"/>
    </row>
    <row r="100" spans="2:3" ht="12.75">
      <c r="B100" s="331"/>
      <c r="C100" s="331"/>
    </row>
    <row r="101" spans="2:3" ht="12.75">
      <c r="B101" s="331"/>
      <c r="C101" s="331"/>
    </row>
    <row r="102" spans="2:3" ht="12.75">
      <c r="B102" s="331"/>
      <c r="C102" s="331"/>
    </row>
    <row r="103" spans="2:3" ht="12.75">
      <c r="B103" s="331"/>
      <c r="C103" s="331"/>
    </row>
    <row r="104" spans="2:3" ht="12.75">
      <c r="B104" s="331"/>
      <c r="C104" s="331"/>
    </row>
    <row r="105" spans="2:3" ht="12.75">
      <c r="B105" s="331"/>
      <c r="C105" s="331"/>
    </row>
    <row r="106" spans="2:3" ht="12.75">
      <c r="B106" s="331"/>
      <c r="C106" s="331"/>
    </row>
    <row r="107" spans="2:3" ht="12.75">
      <c r="B107" s="331"/>
      <c r="C107" s="331"/>
    </row>
    <row r="108" spans="2:3" ht="12.75">
      <c r="B108" s="331"/>
      <c r="C108" s="331"/>
    </row>
    <row r="109" spans="2:3" ht="12.75">
      <c r="B109" s="331"/>
      <c r="C109" s="331"/>
    </row>
    <row r="110" spans="2:3" ht="12.75">
      <c r="B110" s="331"/>
      <c r="C110" s="331"/>
    </row>
    <row r="111" spans="2:3" ht="12.75">
      <c r="B111" s="331"/>
      <c r="C111" s="331"/>
    </row>
    <row r="112" spans="2:3" ht="12.75">
      <c r="B112" s="331"/>
      <c r="C112" s="331"/>
    </row>
    <row r="113" spans="2:3" ht="12.75">
      <c r="B113" s="331"/>
      <c r="C113" s="331"/>
    </row>
    <row r="114" spans="2:3" ht="12.75">
      <c r="B114" s="331"/>
      <c r="C114" s="331"/>
    </row>
    <row r="115" spans="2:3" ht="12.75">
      <c r="B115" s="331"/>
      <c r="C115" s="331"/>
    </row>
    <row r="116" spans="1:3" ht="12.75">
      <c r="A116" s="331" t="s">
        <v>283</v>
      </c>
      <c r="B116" s="331"/>
      <c r="C116" s="331"/>
    </row>
    <row r="117" spans="2:3" ht="12.75">
      <c r="B117" s="331"/>
      <c r="C117" s="331"/>
    </row>
    <row r="118" spans="1:3" ht="12.75">
      <c r="A118" s="342" t="s">
        <v>284</v>
      </c>
      <c r="B118" s="331"/>
      <c r="C118" s="331"/>
    </row>
    <row r="119" spans="2:3" ht="12.75">
      <c r="B119" s="331"/>
      <c r="C119" s="331"/>
    </row>
    <row r="120" spans="2:3" ht="12.75">
      <c r="B120" s="331"/>
      <c r="C120" s="331"/>
    </row>
    <row r="121" spans="2:3" ht="12.75">
      <c r="B121" s="331"/>
      <c r="C121" s="331"/>
    </row>
    <row r="122" spans="2:3" ht="12.75">
      <c r="B122" s="331"/>
      <c r="C122" s="331"/>
    </row>
    <row r="123" spans="2:3" ht="12.75">
      <c r="B123" s="331"/>
      <c r="C123" s="331"/>
    </row>
    <row r="124" spans="2:3" ht="12.75">
      <c r="B124" s="331"/>
      <c r="C124" s="331"/>
    </row>
    <row r="125" spans="2:3" ht="12.75">
      <c r="B125" s="331"/>
      <c r="C125" s="331"/>
    </row>
    <row r="126" spans="2:3" ht="12.75">
      <c r="B126" s="331"/>
      <c r="C126" s="331"/>
    </row>
    <row r="127" spans="2:3" ht="12.75">
      <c r="B127" s="331"/>
      <c r="C127" s="331"/>
    </row>
    <row r="128" spans="2:3" ht="12.75">
      <c r="B128" s="331"/>
      <c r="C128" s="331"/>
    </row>
    <row r="129" spans="2:3" ht="12.75">
      <c r="B129" s="331"/>
      <c r="C129" s="331"/>
    </row>
    <row r="130" spans="2:3" ht="12.75">
      <c r="B130" s="331"/>
      <c r="C130" s="331"/>
    </row>
    <row r="131" spans="2:3" ht="12.75">
      <c r="B131" s="331"/>
      <c r="C131" s="331"/>
    </row>
    <row r="132" spans="2:3" ht="12.75">
      <c r="B132" s="331"/>
      <c r="C132" s="331"/>
    </row>
    <row r="133" spans="2:3" ht="12.75">
      <c r="B133" s="331"/>
      <c r="C133" s="331"/>
    </row>
    <row r="134" spans="2:3" ht="12.75">
      <c r="B134" s="331"/>
      <c r="C134" s="331"/>
    </row>
    <row r="135" spans="2:3" ht="12.75">
      <c r="B135" s="331"/>
      <c r="C135" s="331"/>
    </row>
    <row r="136" spans="2:3" ht="12.75">
      <c r="B136" s="331"/>
      <c r="C136" s="331"/>
    </row>
    <row r="137" spans="2:3" ht="12.75">
      <c r="B137" s="331"/>
      <c r="C137" s="331"/>
    </row>
    <row r="138" spans="2:3" ht="12.75">
      <c r="B138" s="331"/>
      <c r="C138" s="331"/>
    </row>
    <row r="139" spans="2:3" ht="12.75">
      <c r="B139" s="331"/>
      <c r="C139" s="331"/>
    </row>
    <row r="140" spans="2:3" ht="12.75">
      <c r="B140" s="331"/>
      <c r="C140" s="331"/>
    </row>
    <row r="141" spans="2:3" ht="12.75">
      <c r="B141" s="331"/>
      <c r="C141" s="331"/>
    </row>
    <row r="142" spans="2:3" ht="12.75">
      <c r="B142" s="331"/>
      <c r="C142" s="331"/>
    </row>
    <row r="143" spans="2:3" ht="12.75">
      <c r="B143" s="331"/>
      <c r="C143" s="331"/>
    </row>
    <row r="144" spans="2:3" ht="12.75">
      <c r="B144" s="331"/>
      <c r="C144" s="331"/>
    </row>
    <row r="145" spans="2:3" ht="12.75">
      <c r="B145" s="331"/>
      <c r="C145" s="331"/>
    </row>
    <row r="146" spans="2:3" ht="12.75">
      <c r="B146" s="331"/>
      <c r="C146" s="331"/>
    </row>
    <row r="147" spans="2:3" ht="12.75">
      <c r="B147" s="331"/>
      <c r="C147" s="331"/>
    </row>
    <row r="148" spans="2:3" ht="12.75">
      <c r="B148" s="331"/>
      <c r="C148" s="331"/>
    </row>
    <row r="149" spans="2:3" ht="12.75">
      <c r="B149" s="331"/>
      <c r="C149" s="331"/>
    </row>
    <row r="150" spans="2:3" ht="12.75">
      <c r="B150" s="331"/>
      <c r="C150" s="331"/>
    </row>
    <row r="151" spans="2:3" ht="12.75">
      <c r="B151" s="331"/>
      <c r="C151" s="331"/>
    </row>
    <row r="152" spans="2:3" ht="12.75">
      <c r="B152" s="331"/>
      <c r="C152" s="331"/>
    </row>
    <row r="153" spans="2:3" ht="12.75">
      <c r="B153" s="331"/>
      <c r="C153" s="331"/>
    </row>
    <row r="154" spans="2:3" ht="12.75">
      <c r="B154" s="331"/>
      <c r="C154" s="331"/>
    </row>
    <row r="155" spans="2:3" ht="12.75">
      <c r="B155" s="331"/>
      <c r="C155" s="331"/>
    </row>
    <row r="156" spans="2:3" ht="12.75">
      <c r="B156" s="331"/>
      <c r="C156" s="331"/>
    </row>
    <row r="157" spans="2:3" ht="12.75">
      <c r="B157" s="331"/>
      <c r="C157" s="331"/>
    </row>
    <row r="158" spans="2:3" ht="12.75">
      <c r="B158" s="331"/>
      <c r="C158" s="331"/>
    </row>
    <row r="159" spans="2:3" ht="12.75">
      <c r="B159" s="331"/>
      <c r="C159" s="331"/>
    </row>
    <row r="160" spans="2:3" ht="12.75">
      <c r="B160" s="331"/>
      <c r="C160" s="331"/>
    </row>
    <row r="161" spans="2:3" ht="12.75">
      <c r="B161" s="331"/>
      <c r="C161" s="331"/>
    </row>
    <row r="162" spans="2:3" ht="12.75">
      <c r="B162" s="331"/>
      <c r="C162" s="331"/>
    </row>
    <row r="163" spans="2:4" ht="12.75">
      <c r="B163" s="331"/>
      <c r="C163" s="331"/>
      <c r="D163" s="331">
        <v>0</v>
      </c>
    </row>
    <row r="164" spans="2:3" ht="12.75">
      <c r="B164" s="331"/>
      <c r="C164" s="331"/>
    </row>
    <row r="165" spans="2:3" ht="12.75">
      <c r="B165" s="331"/>
      <c r="C165" s="331"/>
    </row>
    <row r="166" spans="2:3" ht="12.75">
      <c r="B166" s="331"/>
      <c r="C166" s="331"/>
    </row>
    <row r="167" spans="2:3" ht="12.75">
      <c r="B167" s="331"/>
      <c r="C167" s="331"/>
    </row>
    <row r="168" spans="2:3" ht="12.75">
      <c r="B168" s="331"/>
      <c r="C168" s="331"/>
    </row>
    <row r="169" spans="2:3" ht="12.75">
      <c r="B169" s="331"/>
      <c r="C169" s="331"/>
    </row>
    <row r="170" spans="2:3" ht="12.75">
      <c r="B170" s="331"/>
      <c r="C170" s="331"/>
    </row>
    <row r="171" spans="2:3" ht="12.75">
      <c r="B171" s="331"/>
      <c r="C171" s="331"/>
    </row>
    <row r="172" spans="2:3" ht="12.75">
      <c r="B172" s="331"/>
      <c r="C172" s="331"/>
    </row>
    <row r="173" spans="2:3" ht="12.75">
      <c r="B173" s="331"/>
      <c r="C173" s="331"/>
    </row>
    <row r="174" spans="2:3" ht="12.75">
      <c r="B174" s="331"/>
      <c r="C174" s="331"/>
    </row>
    <row r="175" spans="2:3" ht="12.75">
      <c r="B175" s="331"/>
      <c r="C175" s="331"/>
    </row>
    <row r="176" spans="2:3" ht="12.75">
      <c r="B176" s="331"/>
      <c r="C176" s="331"/>
    </row>
    <row r="177" spans="2:3" ht="12.75">
      <c r="B177" s="331"/>
      <c r="C177" s="331"/>
    </row>
    <row r="178" spans="2:3" ht="12.75">
      <c r="B178" s="331"/>
      <c r="C178" s="331"/>
    </row>
    <row r="179" spans="2:3" ht="12.75">
      <c r="B179" s="331"/>
      <c r="C179" s="331"/>
    </row>
    <row r="180" spans="2:3" ht="12.75">
      <c r="B180" s="331"/>
      <c r="C180" s="331"/>
    </row>
    <row r="181" spans="2:3" ht="12.75">
      <c r="B181" s="331"/>
      <c r="C181" s="331"/>
    </row>
    <row r="182" spans="2:3" ht="12.75">
      <c r="B182" s="331"/>
      <c r="C182" s="331"/>
    </row>
    <row r="183" spans="2:3" ht="12.75">
      <c r="B183" s="331"/>
      <c r="C183" s="331"/>
    </row>
    <row r="184" spans="2:3" ht="12.75">
      <c r="B184" s="331"/>
      <c r="C184" s="331"/>
    </row>
    <row r="185" spans="2:3" ht="12.75">
      <c r="B185" s="331"/>
      <c r="C185" s="331"/>
    </row>
    <row r="186" spans="2:3" ht="12.75">
      <c r="B186" s="331"/>
      <c r="C186" s="331"/>
    </row>
    <row r="187" spans="2:3" ht="12.75">
      <c r="B187" s="331"/>
      <c r="C187" s="331"/>
    </row>
    <row r="188" spans="2:3" ht="12.75">
      <c r="B188" s="331"/>
      <c r="C188" s="331"/>
    </row>
    <row r="189" spans="2:3" ht="12.75">
      <c r="B189" s="331"/>
      <c r="C189" s="331"/>
    </row>
    <row r="190" spans="2:3" ht="12.75">
      <c r="B190" s="331"/>
      <c r="C190" s="331"/>
    </row>
    <row r="191" spans="2:3" ht="12.75">
      <c r="B191" s="331"/>
      <c r="C191" s="331"/>
    </row>
    <row r="192" spans="2:3" ht="12.75">
      <c r="B192" s="331"/>
      <c r="C192" s="331"/>
    </row>
    <row r="193" spans="2:3" ht="12.75">
      <c r="B193" s="331"/>
      <c r="C193" s="331"/>
    </row>
    <row r="194" spans="2:3" ht="12.75">
      <c r="B194" s="331"/>
      <c r="C194" s="331"/>
    </row>
    <row r="195" spans="2:3" ht="12.75">
      <c r="B195" s="331"/>
      <c r="C195" s="331"/>
    </row>
    <row r="196" spans="2:3" ht="12.75">
      <c r="B196" s="331"/>
      <c r="C196" s="331"/>
    </row>
    <row r="197" spans="2:3" ht="12.75">
      <c r="B197" s="331"/>
      <c r="C197" s="331"/>
    </row>
    <row r="198" spans="2:3" ht="12.75">
      <c r="B198" s="331"/>
      <c r="C198" s="331"/>
    </row>
    <row r="199" spans="2:3" ht="12.75">
      <c r="B199" s="331"/>
      <c r="C199" s="331"/>
    </row>
    <row r="200" spans="2:3" ht="12.75">
      <c r="B200" s="331"/>
      <c r="C200" s="331"/>
    </row>
    <row r="201" spans="2:3" ht="12.75">
      <c r="B201" s="331"/>
      <c r="C201" s="331"/>
    </row>
    <row r="202" spans="2:3" ht="12.75">
      <c r="B202" s="331"/>
      <c r="C202" s="331"/>
    </row>
    <row r="203" spans="2:3" ht="12.75">
      <c r="B203" s="331"/>
      <c r="C203" s="331"/>
    </row>
    <row r="204" spans="2:3" ht="12.75">
      <c r="B204" s="331"/>
      <c r="C204" s="331"/>
    </row>
    <row r="205" spans="2:3" ht="12.75">
      <c r="B205" s="331"/>
      <c r="C205" s="331"/>
    </row>
    <row r="206" spans="2:3" ht="12.75">
      <c r="B206" s="331"/>
      <c r="C206" s="331"/>
    </row>
    <row r="207" spans="2:3" ht="12.75">
      <c r="B207" s="331"/>
      <c r="C207" s="331"/>
    </row>
    <row r="208" spans="2:3" ht="12.75">
      <c r="B208" s="331"/>
      <c r="C208" s="331"/>
    </row>
    <row r="209" spans="2:3" ht="12.75">
      <c r="B209" s="331"/>
      <c r="C209" s="331"/>
    </row>
    <row r="210" spans="2:3" ht="12.75">
      <c r="B210" s="331"/>
      <c r="C210" s="331"/>
    </row>
    <row r="211" spans="2:3" ht="12.75">
      <c r="B211" s="331"/>
      <c r="C211" s="331"/>
    </row>
    <row r="212" spans="2:3" ht="12.75">
      <c r="B212" s="331"/>
      <c r="C212" s="331"/>
    </row>
    <row r="213" spans="2:3" ht="12.75">
      <c r="B213" s="331"/>
      <c r="C213" s="331"/>
    </row>
    <row r="214" spans="2:3" ht="12.75">
      <c r="B214" s="331"/>
      <c r="C214" s="331"/>
    </row>
    <row r="215" spans="2:3" ht="12.75">
      <c r="B215" s="331"/>
      <c r="C215" s="331"/>
    </row>
    <row r="216" spans="2:3" ht="12.75">
      <c r="B216" s="331"/>
      <c r="C216" s="331"/>
    </row>
    <row r="217" spans="2:3" ht="12.75">
      <c r="B217" s="331"/>
      <c r="C217" s="331"/>
    </row>
    <row r="218" spans="2:3" ht="12.75">
      <c r="B218" s="331"/>
      <c r="C218" s="331"/>
    </row>
    <row r="219" spans="2:3" ht="12.75">
      <c r="B219" s="331"/>
      <c r="C219" s="331"/>
    </row>
    <row r="220" spans="2:3" ht="12.75">
      <c r="B220" s="331"/>
      <c r="C220" s="331"/>
    </row>
    <row r="221" spans="2:3" ht="12.75">
      <c r="B221" s="331"/>
      <c r="C221" s="331"/>
    </row>
    <row r="222" spans="2:3" ht="12.75">
      <c r="B222" s="331"/>
      <c r="C222" s="331"/>
    </row>
    <row r="223" spans="2:3" ht="12.75">
      <c r="B223" s="331"/>
      <c r="C223" s="331"/>
    </row>
    <row r="224" spans="2:3" ht="12.75">
      <c r="B224" s="331"/>
      <c r="C224" s="331"/>
    </row>
    <row r="225" spans="2:3" ht="12.75">
      <c r="B225" s="331"/>
      <c r="C225" s="331"/>
    </row>
    <row r="226" spans="2:3" ht="12.75">
      <c r="B226" s="331"/>
      <c r="C226" s="331"/>
    </row>
    <row r="227" spans="2:3" ht="12.75">
      <c r="B227" s="331"/>
      <c r="C227" s="331"/>
    </row>
    <row r="228" spans="2:3" ht="12.75">
      <c r="B228" s="331"/>
      <c r="C228" s="331"/>
    </row>
    <row r="229" spans="2:3" ht="12.75">
      <c r="B229" s="331"/>
      <c r="C229" s="331"/>
    </row>
    <row r="230" spans="2:3" ht="12.75">
      <c r="B230" s="331"/>
      <c r="C230" s="331"/>
    </row>
    <row r="231" spans="2:3" ht="12.75">
      <c r="B231" s="331"/>
      <c r="C231" s="331"/>
    </row>
    <row r="232" spans="2:3" ht="12.75">
      <c r="B232" s="331"/>
      <c r="C232" s="331"/>
    </row>
    <row r="233" spans="2:3" ht="12.75">
      <c r="B233" s="331"/>
      <c r="C233" s="331"/>
    </row>
    <row r="234" spans="2:3" ht="12.75">
      <c r="B234" s="331"/>
      <c r="C234" s="331"/>
    </row>
    <row r="235" spans="2:3" ht="12.75">
      <c r="B235" s="331"/>
      <c r="C235" s="331"/>
    </row>
    <row r="236" spans="2:3" ht="12.75">
      <c r="B236" s="331"/>
      <c r="C236" s="331"/>
    </row>
    <row r="237" spans="2:3" ht="12.75">
      <c r="B237" s="331"/>
      <c r="C237" s="331"/>
    </row>
    <row r="238" spans="2:3" ht="12.75">
      <c r="B238" s="331"/>
      <c r="C238" s="331"/>
    </row>
    <row r="239" spans="2:3" ht="12.75">
      <c r="B239" s="331"/>
      <c r="C239" s="331"/>
    </row>
    <row r="240" spans="2:3" ht="12.75">
      <c r="B240" s="331"/>
      <c r="C240" s="331"/>
    </row>
    <row r="241" spans="2:3" ht="12.75">
      <c r="B241" s="331"/>
      <c r="C241" s="331"/>
    </row>
    <row r="242" spans="2:3" ht="12.75">
      <c r="B242" s="331"/>
      <c r="C242" s="331"/>
    </row>
    <row r="243" spans="2:3" ht="12.75">
      <c r="B243" s="331"/>
      <c r="C243" s="331"/>
    </row>
    <row r="244" spans="2:3" ht="12.75">
      <c r="B244" s="331"/>
      <c r="C244" s="331"/>
    </row>
    <row r="245" spans="2:3" ht="12.75">
      <c r="B245" s="331"/>
      <c r="C245" s="331"/>
    </row>
    <row r="246" spans="2:3" ht="12.75">
      <c r="B246" s="331"/>
      <c r="C246" s="331"/>
    </row>
    <row r="247" spans="2:3" ht="12.75">
      <c r="B247" s="331"/>
      <c r="C247" s="331"/>
    </row>
    <row r="248" spans="2:3" ht="12.75">
      <c r="B248" s="331"/>
      <c r="C248" s="331"/>
    </row>
    <row r="249" spans="2:3" ht="12.75">
      <c r="B249" s="331"/>
      <c r="C249" s="33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8" t="s">
        <v>231</v>
      </c>
      <c r="C1" s="389"/>
      <c r="D1" s="390"/>
      <c r="E1" s="388" t="s">
        <v>237</v>
      </c>
      <c r="F1" s="389"/>
      <c r="G1" s="390"/>
      <c r="H1" s="389" t="s">
        <v>233</v>
      </c>
      <c r="I1" s="389"/>
      <c r="J1" s="390"/>
      <c r="K1" s="388" t="s">
        <v>234</v>
      </c>
      <c r="L1" s="389"/>
      <c r="M1" s="389"/>
      <c r="N1" s="388" t="s">
        <v>238</v>
      </c>
      <c r="O1" s="389"/>
      <c r="P1" s="390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1" t="s">
        <v>231</v>
      </c>
      <c r="C10" s="392"/>
      <c r="D10" s="393"/>
      <c r="E10" s="391" t="s">
        <v>232</v>
      </c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7.8515625" style="398" customWidth="1"/>
    <col min="2" max="3" width="11.8515625" style="398" customWidth="1"/>
    <col min="4" max="4" width="13.7109375" style="398" customWidth="1"/>
    <col min="5" max="16384" width="9.140625" style="398" customWidth="1"/>
  </cols>
  <sheetData>
    <row r="1" spans="1:4" ht="20.25" customHeight="1">
      <c r="A1" s="394" t="s">
        <v>315</v>
      </c>
      <c r="B1" s="395" t="s">
        <v>355</v>
      </c>
      <c r="C1" s="396" t="s">
        <v>331</v>
      </c>
      <c r="D1" s="397" t="s">
        <v>285</v>
      </c>
    </row>
    <row r="2" spans="1:4" ht="10.5">
      <c r="A2" s="399" t="s">
        <v>356</v>
      </c>
      <c r="B2" s="400"/>
      <c r="C2" s="400"/>
      <c r="D2" s="400"/>
    </row>
    <row r="3" spans="1:4" ht="10.5">
      <c r="A3" s="398" t="s">
        <v>357</v>
      </c>
      <c r="B3" s="401">
        <v>2868</v>
      </c>
      <c r="C3" s="401">
        <v>-4582</v>
      </c>
      <c r="D3" s="401">
        <f>+B3-C3</f>
        <v>7450</v>
      </c>
    </row>
    <row r="4" spans="1:4" ht="10.5">
      <c r="A4" s="398" t="s">
        <v>358</v>
      </c>
      <c r="B4" s="401">
        <v>-13</v>
      </c>
      <c r="C4" s="401">
        <v>-105</v>
      </c>
      <c r="D4" s="401">
        <f aca="true" t="shared" si="0" ref="D4:D28">+B4-C4</f>
        <v>92</v>
      </c>
    </row>
    <row r="5" spans="1:4" ht="10.5">
      <c r="A5" s="398" t="s">
        <v>359</v>
      </c>
      <c r="B5" s="401">
        <v>2562</v>
      </c>
      <c r="C5" s="401">
        <v>-3544</v>
      </c>
      <c r="D5" s="401">
        <f t="shared" si="0"/>
        <v>6106</v>
      </c>
    </row>
    <row r="6" spans="1:4" ht="10.5">
      <c r="A6" s="398" t="s">
        <v>360</v>
      </c>
      <c r="B6" s="401">
        <v>9168</v>
      </c>
      <c r="C6" s="401">
        <v>9437</v>
      </c>
      <c r="D6" s="401">
        <f t="shared" si="0"/>
        <v>-269</v>
      </c>
    </row>
    <row r="7" spans="1:4" ht="10.5">
      <c r="A7" s="398" t="s">
        <v>361</v>
      </c>
      <c r="B7" s="401">
        <v>11295</v>
      </c>
      <c r="C7" s="401">
        <v>11361</v>
      </c>
      <c r="D7" s="401">
        <f t="shared" si="0"/>
        <v>-66</v>
      </c>
    </row>
    <row r="8" spans="1:4" ht="10.5">
      <c r="A8" s="398" t="s">
        <v>362</v>
      </c>
      <c r="B8" s="401">
        <v>691</v>
      </c>
      <c r="C8" s="401">
        <v>506</v>
      </c>
      <c r="D8" s="401">
        <f t="shared" si="0"/>
        <v>185</v>
      </c>
    </row>
    <row r="9" spans="1:4" ht="10.5">
      <c r="A9" s="398" t="s">
        <v>363</v>
      </c>
      <c r="B9" s="401">
        <v>6843</v>
      </c>
      <c r="C9" s="401">
        <v>5537</v>
      </c>
      <c r="D9" s="401">
        <f t="shared" si="0"/>
        <v>1306</v>
      </c>
    </row>
    <row r="10" spans="1:4" ht="10.5">
      <c r="A10" s="398" t="s">
        <v>364</v>
      </c>
      <c r="B10" s="401">
        <v>669</v>
      </c>
      <c r="C10" s="401">
        <v>754</v>
      </c>
      <c r="D10" s="401">
        <f t="shared" si="0"/>
        <v>-85</v>
      </c>
    </row>
    <row r="11" spans="1:4" ht="10.5">
      <c r="A11" s="398" t="s">
        <v>365</v>
      </c>
      <c r="B11" s="401">
        <v>6</v>
      </c>
      <c r="C11" s="401">
        <v>-2</v>
      </c>
      <c r="D11" s="401">
        <f t="shared" si="0"/>
        <v>8</v>
      </c>
    </row>
    <row r="12" spans="1:4" ht="10.5">
      <c r="A12" s="398" t="s">
        <v>366</v>
      </c>
      <c r="B12" s="401"/>
      <c r="C12" s="401"/>
      <c r="D12" s="401">
        <f t="shared" si="0"/>
        <v>0</v>
      </c>
    </row>
    <row r="13" spans="1:4" ht="10.5">
      <c r="A13" s="398" t="s">
        <v>287</v>
      </c>
      <c r="B13" s="401">
        <v>-679</v>
      </c>
      <c r="C13" s="401">
        <v>-900</v>
      </c>
      <c r="D13" s="401">
        <f t="shared" si="0"/>
        <v>221</v>
      </c>
    </row>
    <row r="14" spans="1:4" ht="10.5">
      <c r="A14" s="398" t="s">
        <v>288</v>
      </c>
      <c r="B14" s="401">
        <v>5628</v>
      </c>
      <c r="C14" s="401">
        <v>9339</v>
      </c>
      <c r="D14" s="401">
        <f t="shared" si="0"/>
        <v>-3711</v>
      </c>
    </row>
    <row r="15" spans="1:4" ht="10.5">
      <c r="A15" s="398" t="s">
        <v>367</v>
      </c>
      <c r="B15" s="401">
        <v>-598</v>
      </c>
      <c r="C15" s="401">
        <v>-1510</v>
      </c>
      <c r="D15" s="401">
        <f t="shared" si="0"/>
        <v>912</v>
      </c>
    </row>
    <row r="16" spans="1:4" ht="10.5">
      <c r="A16" s="398" t="s">
        <v>368</v>
      </c>
      <c r="B16" s="401"/>
      <c r="C16" s="401"/>
      <c r="D16" s="401">
        <f t="shared" si="0"/>
        <v>0</v>
      </c>
    </row>
    <row r="17" spans="1:4" ht="10.5">
      <c r="A17" s="399" t="s">
        <v>369</v>
      </c>
      <c r="B17" s="401"/>
      <c r="C17" s="401"/>
      <c r="D17" s="401"/>
    </row>
    <row r="18" spans="1:4" ht="10.5">
      <c r="A18" s="398" t="s">
        <v>370</v>
      </c>
      <c r="B18" s="401">
        <v>-55370</v>
      </c>
      <c r="C18" s="401">
        <v>-60731</v>
      </c>
      <c r="D18" s="401">
        <f t="shared" si="0"/>
        <v>5361</v>
      </c>
    </row>
    <row r="19" spans="1:4" ht="10.5">
      <c r="A19" s="398" t="s">
        <v>371</v>
      </c>
      <c r="B19" s="401">
        <f>148+770</f>
        <v>918</v>
      </c>
      <c r="C19" s="401">
        <f>329+277</f>
        <v>606</v>
      </c>
      <c r="D19" s="401">
        <f>+B19-C19</f>
        <v>312</v>
      </c>
    </row>
    <row r="20" spans="1:4" ht="10.5">
      <c r="A20" s="398" t="s">
        <v>372</v>
      </c>
      <c r="B20" s="401">
        <v>-23947</v>
      </c>
      <c r="C20" s="401">
        <v>-28558</v>
      </c>
      <c r="D20" s="401">
        <f t="shared" si="0"/>
        <v>4611</v>
      </c>
    </row>
    <row r="21" spans="1:4" ht="10.5">
      <c r="A21" s="398" t="s">
        <v>373</v>
      </c>
      <c r="B21" s="401">
        <v>5312</v>
      </c>
      <c r="C21" s="401">
        <v>-6337</v>
      </c>
      <c r="D21" s="401">
        <f t="shared" si="0"/>
        <v>11649</v>
      </c>
    </row>
    <row r="22" spans="1:4" ht="10.5">
      <c r="A22" s="398" t="s">
        <v>374</v>
      </c>
      <c r="B22" s="401">
        <f>-560+572</f>
        <v>12</v>
      </c>
      <c r="C22" s="401">
        <v>11526</v>
      </c>
      <c r="D22" s="401">
        <f t="shared" si="0"/>
        <v>-11514</v>
      </c>
    </row>
    <row r="23" spans="1:6" s="402" customFormat="1" ht="10.5">
      <c r="A23" s="402" t="s">
        <v>375</v>
      </c>
      <c r="B23" s="403">
        <v>-3483</v>
      </c>
      <c r="C23" s="403">
        <v>-3446</v>
      </c>
      <c r="D23" s="403">
        <f t="shared" si="0"/>
        <v>-37</v>
      </c>
      <c r="F23" s="398"/>
    </row>
    <row r="24" spans="1:6" ht="10.5">
      <c r="A24" s="398" t="s">
        <v>376</v>
      </c>
      <c r="B24" s="401">
        <v>-4453</v>
      </c>
      <c r="C24" s="401">
        <v>-2188</v>
      </c>
      <c r="D24" s="401">
        <f t="shared" si="0"/>
        <v>-2265</v>
      </c>
      <c r="F24" s="402"/>
    </row>
    <row r="25" spans="1:4" ht="10.5">
      <c r="A25" s="398" t="s">
        <v>377</v>
      </c>
      <c r="B25" s="401">
        <f>-10048-691-874</f>
        <v>-11613</v>
      </c>
      <c r="C25" s="401">
        <f>-2132+6299</f>
        <v>4167</v>
      </c>
      <c r="D25" s="401">
        <f t="shared" si="0"/>
        <v>-15780</v>
      </c>
    </row>
    <row r="26" spans="1:7" ht="10.5">
      <c r="A26" s="404" t="s">
        <v>378</v>
      </c>
      <c r="B26" s="405">
        <f>SUM(B3:B25)</f>
        <v>-54184</v>
      </c>
      <c r="C26" s="405">
        <f>SUM(C3:C25)</f>
        <v>-58670</v>
      </c>
      <c r="D26" s="405">
        <f>SUM(D3:D25)</f>
        <v>4486</v>
      </c>
      <c r="G26" s="406"/>
    </row>
    <row r="27" spans="1:6" ht="10.5">
      <c r="A27" s="398" t="s">
        <v>379</v>
      </c>
      <c r="B27" s="401">
        <v>-4119</v>
      </c>
      <c r="C27" s="401">
        <v>-2000</v>
      </c>
      <c r="D27" s="401">
        <f t="shared" si="0"/>
        <v>-2119</v>
      </c>
      <c r="F27" s="406"/>
    </row>
    <row r="28" spans="1:4" ht="10.5">
      <c r="A28" s="398" t="s">
        <v>380</v>
      </c>
      <c r="B28" s="401">
        <v>-2603</v>
      </c>
      <c r="C28" s="401">
        <v>-5658</v>
      </c>
      <c r="D28" s="401">
        <f t="shared" si="0"/>
        <v>3055</v>
      </c>
    </row>
    <row r="29" spans="1:4" ht="10.5">
      <c r="A29" s="404" t="s">
        <v>381</v>
      </c>
      <c r="B29" s="405">
        <f>SUM(B26:B28)</f>
        <v>-60906</v>
      </c>
      <c r="C29" s="405">
        <f>SUM(C26:C28)</f>
        <v>-66328</v>
      </c>
      <c r="D29" s="405">
        <f>SUM(D26:D28)</f>
        <v>5422</v>
      </c>
    </row>
    <row r="30" spans="2:4" ht="10.5">
      <c r="B30" s="401"/>
      <c r="C30" s="401"/>
      <c r="D30" s="401"/>
    </row>
    <row r="31" spans="1:4" ht="10.5">
      <c r="A31" s="399" t="s">
        <v>382</v>
      </c>
      <c r="B31" s="401"/>
      <c r="C31" s="401"/>
      <c r="D31" s="401"/>
    </row>
    <row r="32" spans="1:4" ht="10.5">
      <c r="A32" s="398" t="s">
        <v>383</v>
      </c>
      <c r="B32" s="401">
        <v>-2272</v>
      </c>
      <c r="C32" s="401">
        <v>-7376</v>
      </c>
      <c r="D32" s="401">
        <f aca="true" t="shared" si="1" ref="D32:D41">+B32-C32</f>
        <v>5104</v>
      </c>
    </row>
    <row r="33" spans="1:4" ht="10.5">
      <c r="A33" s="398" t="s">
        <v>384</v>
      </c>
      <c r="B33" s="401">
        <v>-3</v>
      </c>
      <c r="C33" s="401">
        <v>73</v>
      </c>
      <c r="D33" s="401">
        <f t="shared" si="1"/>
        <v>-76</v>
      </c>
    </row>
    <row r="34" spans="1:4" ht="10.5">
      <c r="A34" s="398" t="s">
        <v>385</v>
      </c>
      <c r="B34" s="401">
        <v>-12465</v>
      </c>
      <c r="C34" s="401">
        <v>-12637</v>
      </c>
      <c r="D34" s="401">
        <f t="shared" si="1"/>
        <v>172</v>
      </c>
    </row>
    <row r="35" spans="1:4" ht="10.5">
      <c r="A35" s="398" t="s">
        <v>386</v>
      </c>
      <c r="B35" s="401"/>
      <c r="C35" s="401"/>
      <c r="D35" s="401">
        <f>+B35-C35</f>
        <v>0</v>
      </c>
    </row>
    <row r="36" spans="1:4" ht="10.5">
      <c r="A36" s="398" t="s">
        <v>387</v>
      </c>
      <c r="B36" s="401"/>
      <c r="C36" s="401">
        <v>24</v>
      </c>
      <c r="D36" s="401">
        <f t="shared" si="1"/>
        <v>-24</v>
      </c>
    </row>
    <row r="37" spans="1:4" ht="10.5">
      <c r="A37" s="398" t="s">
        <v>388</v>
      </c>
      <c r="B37" s="401"/>
      <c r="C37" s="401"/>
      <c r="D37" s="401">
        <f t="shared" si="1"/>
        <v>0</v>
      </c>
    </row>
    <row r="38" spans="1:4" ht="10.5">
      <c r="A38" s="398" t="s">
        <v>389</v>
      </c>
      <c r="B38" s="401"/>
      <c r="C38" s="401"/>
      <c r="D38" s="401">
        <f>+B38-C38</f>
        <v>0</v>
      </c>
    </row>
    <row r="39" spans="1:4" ht="10.5">
      <c r="A39" s="398" t="s">
        <v>390</v>
      </c>
      <c r="B39" s="401"/>
      <c r="C39" s="401"/>
      <c r="D39" s="401">
        <f t="shared" si="1"/>
        <v>0</v>
      </c>
    </row>
    <row r="40" spans="1:4" ht="10.5">
      <c r="A40" s="398" t="s">
        <v>391</v>
      </c>
      <c r="B40" s="401">
        <v>-3714</v>
      </c>
      <c r="C40" s="401">
        <v>-13272</v>
      </c>
      <c r="D40" s="401">
        <f>+B40-C40</f>
        <v>9558</v>
      </c>
    </row>
    <row r="41" spans="1:4" ht="10.5">
      <c r="A41" s="398" t="s">
        <v>392</v>
      </c>
      <c r="B41" s="401"/>
      <c r="C41" s="401"/>
      <c r="D41" s="401">
        <f t="shared" si="1"/>
        <v>0</v>
      </c>
    </row>
    <row r="42" spans="1:4" ht="10.5">
      <c r="A42" s="398" t="s">
        <v>393</v>
      </c>
      <c r="B42" s="401">
        <v>96</v>
      </c>
      <c r="C42" s="401">
        <v>740</v>
      </c>
      <c r="D42" s="401">
        <f>+B42-C42</f>
        <v>-644</v>
      </c>
    </row>
    <row r="43" spans="1:4" ht="10.5">
      <c r="A43" s="404" t="s">
        <v>394</v>
      </c>
      <c r="B43" s="405">
        <f>SUM(B32:B42)</f>
        <v>-18358</v>
      </c>
      <c r="C43" s="405">
        <f>SUM(C32:C42)</f>
        <v>-32448</v>
      </c>
      <c r="D43" s="405">
        <f>SUM(D32:D42)</f>
        <v>14090</v>
      </c>
    </row>
    <row r="44" spans="2:4" ht="10.5">
      <c r="B44" s="401"/>
      <c r="C44" s="401"/>
      <c r="D44" s="401"/>
    </row>
    <row r="45" spans="1:4" ht="10.5">
      <c r="A45" s="399" t="s">
        <v>395</v>
      </c>
      <c r="B45" s="401"/>
      <c r="C45" s="401"/>
      <c r="D45" s="401"/>
    </row>
    <row r="46" spans="1:4" ht="10.5">
      <c r="A46" s="398" t="s">
        <v>396</v>
      </c>
      <c r="B46" s="401">
        <v>-204</v>
      </c>
      <c r="C46" s="401">
        <v>-1024</v>
      </c>
      <c r="D46" s="401">
        <f>+B46-C46</f>
        <v>820</v>
      </c>
    </row>
    <row r="47" spans="1:4" ht="10.5">
      <c r="A47" s="398" t="s">
        <v>397</v>
      </c>
      <c r="B47" s="401">
        <v>8286</v>
      </c>
      <c r="C47" s="401">
        <v>156352</v>
      </c>
      <c r="D47" s="401">
        <f>+B47-C47</f>
        <v>-148066</v>
      </c>
    </row>
    <row r="48" spans="1:4" ht="10.5">
      <c r="A48" s="398" t="s">
        <v>398</v>
      </c>
      <c r="B48" s="401">
        <v>-18590</v>
      </c>
      <c r="C48" s="401">
        <v>-16112</v>
      </c>
      <c r="D48" s="401">
        <f>+B48-C48</f>
        <v>-2478</v>
      </c>
    </row>
    <row r="49" spans="1:4" ht="10.5">
      <c r="A49" s="398" t="s">
        <v>399</v>
      </c>
      <c r="B49" s="401"/>
      <c r="C49" s="401"/>
      <c r="D49" s="401">
        <f>+B49-C49</f>
        <v>0</v>
      </c>
    </row>
    <row r="50" spans="1:4" ht="10.5">
      <c r="A50" s="398" t="s">
        <v>400</v>
      </c>
      <c r="B50" s="401">
        <v>-189</v>
      </c>
      <c r="C50" s="401">
        <v>-180</v>
      </c>
      <c r="D50" s="401">
        <f>+B50-C50</f>
        <v>-9</v>
      </c>
    </row>
    <row r="51" spans="1:4" ht="10.5">
      <c r="A51" s="404" t="s">
        <v>401</v>
      </c>
      <c r="B51" s="405">
        <f>SUM(B46:B50)</f>
        <v>-10697</v>
      </c>
      <c r="C51" s="405">
        <f>SUM(C46:C50)</f>
        <v>139036</v>
      </c>
      <c r="D51" s="405">
        <f>SUM(D46:D50)</f>
        <v>-149733</v>
      </c>
    </row>
    <row r="52" spans="2:4" ht="10.5">
      <c r="B52" s="401"/>
      <c r="C52" s="401"/>
      <c r="D52" s="401"/>
    </row>
    <row r="53" spans="1:4" ht="10.5">
      <c r="A53" s="407" t="s">
        <v>402</v>
      </c>
      <c r="B53" s="405">
        <f>+B51+B43+B29</f>
        <v>-89961</v>
      </c>
      <c r="C53" s="405">
        <f>+C51+C43+C29</f>
        <v>40260</v>
      </c>
      <c r="D53" s="405">
        <f>+D51+D43+D29</f>
        <v>-130221</v>
      </c>
    </row>
    <row r="54" spans="1:4" ht="10.5">
      <c r="A54" s="407"/>
      <c r="B54" s="405"/>
      <c r="C54" s="405"/>
      <c r="D54" s="405"/>
    </row>
    <row r="55" spans="1:4" ht="10.5">
      <c r="A55" s="404" t="s">
        <v>403</v>
      </c>
      <c r="B55" s="405">
        <v>198281</v>
      </c>
      <c r="C55" s="405">
        <v>25976</v>
      </c>
      <c r="D55" s="405">
        <f>+B55-C55</f>
        <v>172305</v>
      </c>
    </row>
    <row r="56" spans="1:4" ht="10.5">
      <c r="A56" s="398" t="s">
        <v>404</v>
      </c>
      <c r="B56" s="401">
        <v>5315</v>
      </c>
      <c r="C56" s="401">
        <v>-421</v>
      </c>
      <c r="D56" s="401">
        <f>+B56-C56</f>
        <v>5736</v>
      </c>
    </row>
    <row r="57" spans="1:4" ht="10.5">
      <c r="A57" s="408" t="s">
        <v>405</v>
      </c>
      <c r="B57" s="405">
        <f>SUM(B53:B56)</f>
        <v>113635</v>
      </c>
      <c r="C57" s="405">
        <f>SUM(C53:C56)</f>
        <v>65815</v>
      </c>
      <c r="D57" s="405">
        <f>+B57-C57</f>
        <v>47820</v>
      </c>
    </row>
    <row r="63" spans="2:3" ht="10.5">
      <c r="B63" s="406"/>
      <c r="C63" s="406"/>
    </row>
    <row r="66" ht="10.5">
      <c r="A66" s="409"/>
    </row>
    <row r="67" ht="10.5">
      <c r="A67" s="409"/>
    </row>
    <row r="68" ht="10.5">
      <c r="A68" s="409"/>
    </row>
    <row r="69" ht="10.5">
      <c r="A69" s="409"/>
    </row>
    <row r="70" ht="10.5">
      <c r="A70" s="40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2010-04-23T12:41:37Z</cp:lastPrinted>
  <dcterms:created xsi:type="dcterms:W3CDTF">2000-04-06T09:46:24Z</dcterms:created>
  <dcterms:modified xsi:type="dcterms:W3CDTF">2010-07-29T10:02:36Z</dcterms:modified>
  <cp:category/>
  <cp:version/>
  <cp:contentType/>
  <cp:contentStatus/>
</cp:coreProperties>
</file>