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financial position" sheetId="6" r:id="rId6"/>
    <sheet name="Profit and loss" sheetId="7" r:id="rId7"/>
    <sheet name="DIFF_CAMBIO" sheetId="8" state="hidden" r:id="rId8"/>
    <sheet name="CASH FLOW" sheetId="9" r:id="rId9"/>
  </sheets>
  <definedNames>
    <definedName name="_xlnm.Print_Area" localSheetId="3">'Assets'!$A$1:$F$35</definedName>
    <definedName name="_xlnm.Print_Area" localSheetId="4">'Liabilities'!$A$1:$F$32</definedName>
    <definedName name="_xlnm.Print_Area" localSheetId="5">'Net financial position'!$A$1:$E$28</definedName>
    <definedName name="_xlnm.Print_Area" localSheetId="1">'PASSIVO-PROFORMA'!$A$1:$M$105</definedName>
    <definedName name="_xlnm.Print_Area" localSheetId="6">'Profit and loss'!$A$1:$D$44</definedName>
    <definedName name="EV__LASTREFTIME__" hidden="1">40385.759849537</definedName>
  </definedNames>
  <calcPr fullCalcOnLoad="1"/>
</workbook>
</file>

<file path=xl/sharedStrings.xml><?xml version="1.0" encoding="utf-8"?>
<sst xmlns="http://schemas.openxmlformats.org/spreadsheetml/2006/main" count="553" uniqueCount="403">
  <si>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</si>
  <si>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</si>
  <si>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</si>
  <si>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</si>
  <si>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</si>
  <si>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</si>
  <si>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</si>
  <si>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</si>
  <si>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</si>
  <si>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</si>
  <si>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</si>
  <si>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</si>
  <si>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</si>
  <si>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</si>
  <si>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</si>
  <si>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</si>
  <si>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</si>
  <si>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</si>
  <si>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</si>
  <si>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</si>
  <si>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</si>
  <si>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</si>
  <si>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</si>
  <si>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</si>
  <si>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</si>
  <si>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</si>
  <si>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</si>
  <si>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</si>
  <si>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</si>
  <si>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</si>
  <si>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</si>
  <si>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</si>
  <si>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</si>
  <si>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</si>
  <si>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</si>
  <si>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</si>
  <si>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</si>
  <si>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</si>
  <si>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</si>
  <si>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</si>
  <si>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</si>
  <si>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</si>
  <si>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</si>
  <si>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</si>
  <si>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</si>
  <si>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</si>
  <si>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</si>
  <si>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</si>
  <si>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</si>
  <si>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</si>
  <si>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</si>
  <si>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</si>
  <si>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</si>
  <si>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</si>
  <si>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</si>
  <si>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</si>
  <si>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</si>
  <si>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</si>
  <si>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</si>
  <si>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</si>
  <si>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</si>
  <si>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</si>
  <si>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</si>
  <si>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</si>
  <si>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</si>
  <si>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</si>
  <si>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</si>
  <si>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</si>
  <si>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</si>
  <si>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</si>
  <si>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</si>
  <si>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</si>
  <si>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</si>
  <si>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</si>
  <si>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</si>
  <si>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</si>
  <si>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</si>
  <si>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</si>
  <si>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</si>
  <si>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</si>
  <si>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</si>
  <si>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</si>
  <si>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</si>
  <si>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</si>
  <si>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</si>
  <si>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</si>
  <si>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</si>
  <si>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</si>
  <si>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</si>
  <si>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</si>
  <si>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</si>
  <si>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</si>
  <si>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</si>
  <si>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</si>
  <si>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</si>
  <si>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</si>
  <si>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</si>
  <si>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</si>
  <si>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</si>
  <si>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</si>
  <si>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</si>
  <si>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</si>
  <si>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</si>
  <si>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</si>
  <si>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</si>
  <si>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</si>
  <si>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</si>
  <si>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</si>
  <si>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</si>
  <si>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</si>
  <si>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</si>
  <si>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</si>
  <si>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</si>
  <si>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</si>
  <si>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</si>
  <si>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</si>
  <si>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</si>
  <si>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</si>
  <si>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</si>
  <si>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</si>
  <si>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</si>
  <si>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</si>
  <si>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</si>
  <si>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</si>
  <si>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</si>
  <si>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</si>
  <si>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</si>
  <si>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</si>
  <si>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</si>
  <si>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</si>
  <si>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</si>
  <si>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</si>
  <si>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</si>
  <si>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</si>
  <si>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</si>
  <si>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</si>
  <si>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</si>
  <si>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</si>
  <si>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</si>
  <si>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</si>
  <si>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</si>
  <si>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</si>
  <si>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</si>
  <si>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</si>
  <si>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</si>
  <si>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</si>
  <si>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</si>
  <si>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</si>
  <si>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</si>
  <si>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</si>
  <si>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</si>
  <si>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</si>
  <si>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</si>
  <si>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</si>
  <si>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</si>
  <si>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</si>
  <si>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</si>
  <si>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</si>
  <si>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</si>
  <si>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</si>
  <si>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</si>
  <si>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</si>
  <si>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</si>
  <si>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</si>
  <si>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</si>
  <si>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</si>
  <si>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</si>
  <si>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</si>
  <si>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</si>
  <si>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</si>
  <si>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</si>
  <si>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</si>
  <si>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</si>
  <si>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</si>
  <si>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</si>
  <si>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</si>
  <si>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</si>
  <si>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</si>
  <si>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</si>
  <si>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</si>
  <si>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</si>
  <si>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</si>
  <si>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</si>
  <si>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</si>
  <si>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</si>
  <si>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</si>
  <si>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</si>
  <si>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</si>
  <si>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</si>
  <si>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</si>
  <si>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</si>
  <si>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</si>
  <si>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</si>
  <si>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</si>
  <si>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</si>
  <si>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</si>
  <si>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</si>
  <si>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</si>
  <si>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</si>
  <si>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</si>
  <si>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</si>
  <si>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</si>
  <si>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</si>
  <si>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</si>
  <si>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</si>
  <si>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</si>
  <si>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</si>
  <si>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</si>
  <si>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</si>
  <si>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</si>
  <si>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</si>
  <si>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</si>
  <si>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</si>
  <si>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</si>
  <si>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</si>
  <si>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</si>
  <si>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</si>
  <si>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</si>
  <si>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</si>
  <si>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</si>
  <si>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</si>
  <si>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</si>
  <si>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</si>
  <si>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</si>
  <si>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</si>
  <si>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</si>
  <si>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</si>
  <si>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</si>
  <si>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</si>
  <si>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</si>
  <si>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</si>
  <si>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</si>
  <si>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</si>
  <si>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</si>
  <si>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</si>
  <si>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</si>
  <si>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</si>
  <si>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</si>
  <si>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</si>
  <si>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</si>
  <si>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</si>
  <si>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</si>
  <si>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</si>
  <si>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</si>
  <si>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</si>
  <si>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</si>
  <si>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</si>
  <si>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</si>
  <si>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</si>
  <si>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</si>
  <si>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</si>
  <si>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</si>
  <si>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</si>
  <si>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</si>
  <si>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</si>
  <si>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</si>
  <si>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</si>
  <si>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</si>
  <si>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</si>
  <si>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</si>
  <si>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</si>
  <si>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</si>
  <si>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</si>
  <si>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 xml:space="preserve">Al     </t>
  </si>
  <si>
    <t>Ebitda</t>
  </si>
  <si>
    <t>Balance sheet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</si>
  <si>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</si>
  <si>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</si>
  <si>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</si>
  <si>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</si>
  <si>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</si>
  <si>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</si>
  <si>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</si>
  <si>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</si>
  <si>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of which with related parties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</si>
  <si>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</si>
  <si>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</si>
  <si>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</si>
  <si>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</si>
  <si>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</si>
  <si>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</si>
  <si>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</si>
  <si>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</si>
  <si>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</si>
  <si>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</si>
  <si>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</si>
  <si>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</si>
  <si>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>Change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</si>
  <si>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</si>
  <si>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</si>
  <si>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</si>
  <si>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</si>
  <si>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</si>
  <si>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</si>
  <si>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</si>
  <si>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</si>
  <si>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</si>
  <si>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</si>
  <si>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</si>
  <si>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</si>
  <si>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</si>
  <si>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</si>
  <si>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</si>
  <si>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</si>
  <si>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</si>
  <si>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</si>
  <si>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</si>
  <si>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</si>
  <si>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</si>
  <si>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</si>
  <si>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</si>
  <si>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</si>
  <si>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</si>
  <si>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</si>
  <si>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</si>
  <si>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</si>
  <si>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</si>
  <si>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Aprilia Instruments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</si>
  <si>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</si>
  <si>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</si>
  <si>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</si>
  <si>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</si>
  <si>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</si>
  <si>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</si>
  <si>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INCOME STATEMENT</t>
  </si>
  <si>
    <t>Half year 2009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</si>
  <si>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</si>
  <si>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</si>
  <si>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</si>
  <si>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</si>
  <si>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</si>
  <si>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</si>
  <si>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</si>
  <si>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</si>
  <si>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</si>
  <si>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</si>
  <si>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</si>
  <si>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</si>
  <si>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</si>
  <si>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</si>
  <si>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</si>
  <si>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</si>
  <si>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</si>
  <si>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</si>
  <si>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</si>
  <si>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</si>
  <si>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</si>
  <si>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</si>
  <si>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</si>
  <si>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Net exchange gains/(losses)</t>
  </si>
  <si>
    <t xml:space="preserve">Amounts in €/000 </t>
  </si>
  <si>
    <t>1H 2009</t>
  </si>
  <si>
    <t>1H 2010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</si>
  <si>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</si>
  <si>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</si>
  <si>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</si>
  <si>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</si>
  <si>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</si>
  <si>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</si>
  <si>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Dividend income</t>
  </si>
  <si>
    <t>Income from public grants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</si>
  <si>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</si>
  <si>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</si>
  <si>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</si>
  <si>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</si>
  <si>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</si>
  <si>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</si>
  <si>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</si>
  <si>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</si>
  <si>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</si>
  <si>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</si>
  <si>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</si>
  <si>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</si>
  <si>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Penalty for the debenture loan redeemed in advance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</si>
  <si>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</si>
  <si>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</si>
  <si>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</si>
  <si>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</si>
  <si>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</si>
  <si>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</si>
  <si>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</si>
  <si>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</si>
  <si>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</si>
  <si>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</si>
  <si>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</si>
  <si>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</si>
  <si>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</si>
  <si>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</si>
  <si>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</si>
  <si>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</si>
  <si>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</si>
  <si>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</si>
  <si>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</si>
  <si>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</si>
  <si>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</si>
  <si>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</si>
  <si>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</si>
  <si>
    <t>Half year 2010</t>
  </si>
  <si>
    <t>At 30 June 2010</t>
  </si>
  <si>
    <t>At 31 December 2009</t>
  </si>
  <si>
    <t>Net financial debt</t>
  </si>
  <si>
    <t>30 June 2010</t>
  </si>
  <si>
    <t>31 December 2009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</si>
</sst>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5" borderId="1" applyNumberFormat="0" applyAlignment="0" applyProtection="0"/>
    <xf numFmtId="0" fontId="34" fillId="0" borderId="2" applyNumberFormat="0" applyFill="0" applyAlignment="0" applyProtection="0"/>
    <xf numFmtId="0" fontId="35" fillId="1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6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8" fillId="5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6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Alignment="1">
      <alignment horizontal="center"/>
    </xf>
    <xf numFmtId="0" fontId="7" fillId="16" borderId="0" xfId="0" applyFont="1" applyFill="1" applyAlignment="1">
      <alignment/>
    </xf>
    <xf numFmtId="0" fontId="1" fillId="16" borderId="0" xfId="0" applyFont="1" applyFill="1" applyAlignment="1" quotePrefix="1">
      <alignment horizontal="left"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/>
    </xf>
    <xf numFmtId="0" fontId="0" fillId="16" borderId="0" xfId="0" applyFont="1" applyFill="1" applyAlignment="1">
      <alignment horizontal="center" vertical="center"/>
    </xf>
    <xf numFmtId="0" fontId="1" fillId="16" borderId="15" xfId="0" applyFont="1" applyFill="1" applyBorder="1" applyAlignment="1" applyProtection="1">
      <alignment horizontal="centerContinuous" vertical="center"/>
      <protection/>
    </xf>
    <xf numFmtId="0" fontId="1" fillId="16" borderId="16" xfId="0" applyFont="1" applyFill="1" applyBorder="1" applyAlignment="1" applyProtection="1">
      <alignment horizontal="centerContinuous" vertical="center"/>
      <protection/>
    </xf>
    <xf numFmtId="0" fontId="0" fillId="16" borderId="18" xfId="0" applyFont="1" applyFill="1" applyBorder="1" applyAlignment="1" applyProtection="1">
      <alignment horizontal="centerContinuous" vertical="center"/>
      <protection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0" fontId="1" fillId="16" borderId="19" xfId="0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1" fillId="16" borderId="15" xfId="0" applyFont="1" applyFill="1" applyBorder="1" applyAlignment="1" applyProtection="1">
      <alignment/>
      <protection/>
    </xf>
    <xf numFmtId="0" fontId="0" fillId="16" borderId="16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 vertical="center"/>
      <protection/>
    </xf>
    <xf numFmtId="180" fontId="0" fillId="16" borderId="20" xfId="0" applyNumberFormat="1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vertical="center"/>
      <protection/>
    </xf>
    <xf numFmtId="37" fontId="8" fillId="16" borderId="0" xfId="0" applyNumberFormat="1" applyFont="1" applyFill="1" applyBorder="1" applyAlignment="1" applyProtection="1">
      <alignment vertical="center"/>
      <protection/>
    </xf>
    <xf numFmtId="37" fontId="8" fillId="16" borderId="0" xfId="0" applyNumberFormat="1" applyFont="1" applyFill="1" applyAlignment="1" applyProtection="1">
      <alignment vertical="center"/>
      <protection/>
    </xf>
    <xf numFmtId="178" fontId="6" fillId="16" borderId="21" xfId="0" applyNumberFormat="1" applyFont="1" applyFill="1" applyBorder="1" applyAlignment="1">
      <alignment/>
    </xf>
    <xf numFmtId="0" fontId="10" fillId="16" borderId="10" xfId="0" applyFont="1" applyFill="1" applyBorder="1" applyAlignment="1" applyProtection="1">
      <alignment vertical="center"/>
      <protection/>
    </xf>
    <xf numFmtId="0" fontId="10" fillId="16" borderId="0" xfId="0" applyFont="1" applyFill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vertical="center"/>
      <protection/>
    </xf>
    <xf numFmtId="37" fontId="10" fillId="16" borderId="0" xfId="0" applyNumberFormat="1" applyFont="1" applyFill="1" applyAlignment="1" applyProtection="1">
      <alignment vertical="center"/>
      <protection/>
    </xf>
    <xf numFmtId="180" fontId="0" fillId="16" borderId="21" xfId="0" applyNumberFormat="1" applyFont="1" applyFill="1" applyBorder="1" applyAlignment="1" applyProtection="1">
      <alignment horizontal="right" vertical="center"/>
      <protection/>
    </xf>
    <xf numFmtId="0" fontId="10" fillId="16" borderId="0" xfId="0" applyFont="1" applyFill="1" applyAlignment="1" applyProtection="1">
      <alignment horizontal="left" vertical="center"/>
      <protection/>
    </xf>
    <xf numFmtId="0" fontId="10" fillId="16" borderId="0" xfId="0" applyFont="1" applyFill="1" applyAlignment="1" applyProtection="1" quotePrefix="1">
      <alignment horizontal="left" vertical="center"/>
      <protection/>
    </xf>
    <xf numFmtId="38" fontId="1" fillId="16" borderId="19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 applyProtection="1">
      <alignment vertical="center"/>
      <protection/>
    </xf>
    <xf numFmtId="38" fontId="0" fillId="16" borderId="21" xfId="46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horizontal="center" vertical="center"/>
      <protection/>
    </xf>
    <xf numFmtId="37" fontId="10" fillId="16" borderId="19" xfId="0" applyNumberFormat="1" applyFont="1" applyFill="1" applyBorder="1" applyAlignment="1" applyProtection="1">
      <alignment horizontal="center" vertical="center"/>
      <protection/>
    </xf>
    <xf numFmtId="37" fontId="10" fillId="16" borderId="10" xfId="0" applyNumberFormat="1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>
      <alignment/>
    </xf>
    <xf numFmtId="0" fontId="8" fillId="16" borderId="12" xfId="0" applyFont="1" applyFill="1" applyBorder="1" applyAlignment="1" applyProtection="1">
      <alignment vertical="center"/>
      <protection/>
    </xf>
    <xf numFmtId="0" fontId="8" fillId="16" borderId="13" xfId="0" applyFont="1" applyFill="1" applyBorder="1" applyAlignment="1" applyProtection="1">
      <alignment horizontal="left" vertical="center"/>
      <protection/>
    </xf>
    <xf numFmtId="0" fontId="12" fillId="16" borderId="13" xfId="0" applyFont="1" applyFill="1" applyBorder="1" applyAlignment="1" applyProtection="1">
      <alignment vertical="center"/>
      <protection/>
    </xf>
    <xf numFmtId="0" fontId="10" fillId="16" borderId="13" xfId="0" applyFont="1" applyFill="1" applyBorder="1" applyAlignment="1" applyProtection="1">
      <alignment vertical="center"/>
      <protection/>
    </xf>
    <xf numFmtId="37" fontId="10" fillId="16" borderId="13" xfId="0" applyNumberFormat="1" applyFont="1" applyFill="1" applyBorder="1" applyAlignment="1" applyProtection="1">
      <alignment vertical="center"/>
      <protection/>
    </xf>
    <xf numFmtId="0" fontId="1" fillId="16" borderId="22" xfId="0" applyFont="1" applyFill="1" applyBorder="1" applyAlignment="1" applyProtection="1">
      <alignment horizontal="centerContinuous" vertical="center"/>
      <protection/>
    </xf>
    <xf numFmtId="0" fontId="1" fillId="16" borderId="18" xfId="0" applyFont="1" applyFill="1" applyBorder="1" applyAlignment="1" applyProtection="1">
      <alignment horizontal="centerContinuous" vertical="center"/>
      <protection/>
    </xf>
    <xf numFmtId="38" fontId="0" fillId="16" borderId="10" xfId="46" applyFont="1" applyFill="1" applyBorder="1" applyAlignment="1" applyProtection="1">
      <alignment horizontal="right" vertical="center"/>
      <protection/>
    </xf>
    <xf numFmtId="38" fontId="0" fillId="16" borderId="20" xfId="46" applyFont="1" applyFill="1" applyBorder="1" applyAlignment="1" applyProtection="1">
      <alignment horizontal="right" vertical="center"/>
      <protection/>
    </xf>
    <xf numFmtId="38" fontId="0" fillId="16" borderId="11" xfId="46" applyFont="1" applyFill="1" applyBorder="1" applyAlignment="1" applyProtection="1">
      <alignment horizontal="right" vertical="center"/>
      <protection/>
    </xf>
    <xf numFmtId="0" fontId="13" fillId="16" borderId="0" xfId="0" applyFont="1" applyFill="1" applyAlignment="1" applyProtection="1">
      <alignment vertical="center"/>
      <protection/>
    </xf>
    <xf numFmtId="37" fontId="10" fillId="16" borderId="22" xfId="0" applyNumberFormat="1" applyFont="1" applyFill="1" applyBorder="1" applyAlignment="1" applyProtection="1">
      <alignment horizontal="center" vertical="center"/>
      <protection/>
    </xf>
    <xf numFmtId="178" fontId="6" fillId="16" borderId="10" xfId="0" applyNumberFormat="1" applyFont="1" applyFill="1" applyBorder="1" applyAlignment="1">
      <alignment/>
    </xf>
    <xf numFmtId="37" fontId="10" fillId="16" borderId="19" xfId="0" applyNumberFormat="1" applyFont="1" applyFill="1" applyBorder="1" applyAlignment="1" applyProtection="1">
      <alignment vertical="center"/>
      <protection/>
    </xf>
    <xf numFmtId="38" fontId="0" fillId="16" borderId="23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>
      <alignment vertical="center"/>
    </xf>
    <xf numFmtId="0" fontId="10" fillId="16" borderId="0" xfId="0" applyFont="1" applyFill="1" applyAlignment="1">
      <alignment vertical="center"/>
    </xf>
    <xf numFmtId="38" fontId="1" fillId="16" borderId="23" xfId="46" applyFont="1" applyFill="1" applyBorder="1" applyAlignment="1" applyProtection="1">
      <alignment horizontal="right" vertical="center"/>
      <protection/>
    </xf>
    <xf numFmtId="0" fontId="8" fillId="16" borderId="0" xfId="0" applyFont="1" applyFill="1" applyAlignment="1" applyProtection="1" quotePrefix="1">
      <alignment horizontal="left" vertical="center"/>
      <protection/>
    </xf>
    <xf numFmtId="38" fontId="10" fillId="16" borderId="0" xfId="46" applyFont="1" applyFill="1" applyAlignment="1">
      <alignment vertical="center"/>
    </xf>
    <xf numFmtId="0" fontId="10" fillId="16" borderId="0" xfId="0" applyFont="1" applyFill="1" applyAlignment="1" applyProtection="1" quotePrefix="1">
      <alignment vertical="center"/>
      <protection/>
    </xf>
    <xf numFmtId="178" fontId="6" fillId="16" borderId="21" xfId="0" applyNumberFormat="1" applyFont="1" applyFill="1" applyBorder="1" applyAlignment="1">
      <alignment/>
    </xf>
    <xf numFmtId="38" fontId="1" fillId="16" borderId="19" xfId="46" applyNumberFormat="1" applyFont="1" applyFill="1" applyBorder="1" applyAlignment="1" applyProtection="1">
      <alignment horizontal="right" vertical="center"/>
      <protection/>
    </xf>
    <xf numFmtId="0" fontId="10" fillId="16" borderId="10" xfId="0" applyFont="1" applyFill="1" applyBorder="1" applyAlignment="1" applyProtection="1">
      <alignment/>
      <protection/>
    </xf>
    <xf numFmtId="0" fontId="10" fillId="16" borderId="0" xfId="0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/>
      <protection/>
    </xf>
    <xf numFmtId="0" fontId="0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horizontal="right" vertical="center"/>
    </xf>
    <xf numFmtId="184" fontId="7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right" vertical="center"/>
    </xf>
    <xf numFmtId="0" fontId="24" fillId="16" borderId="0" xfId="0" applyFont="1" applyFill="1" applyAlignment="1">
      <alignment horizontal="left"/>
    </xf>
    <xf numFmtId="0" fontId="24" fillId="16" borderId="0" xfId="0" applyFont="1" applyFill="1" applyAlignment="1">
      <alignment/>
    </xf>
    <xf numFmtId="184" fontId="0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center" vertical="center"/>
    </xf>
    <xf numFmtId="0" fontId="14" fillId="16" borderId="15" xfId="0" applyFont="1" applyFill="1" applyBorder="1" applyAlignment="1" applyProtection="1">
      <alignment horizontal="centerContinuous" vertical="center"/>
      <protection/>
    </xf>
    <xf numFmtId="0" fontId="14" fillId="16" borderId="16" xfId="0" applyFont="1" applyFill="1" applyBorder="1" applyAlignment="1" applyProtection="1">
      <alignment horizontal="centerContinuous" vertical="center"/>
      <protection/>
    </xf>
    <xf numFmtId="0" fontId="6" fillId="16" borderId="18" xfId="0" applyFont="1" applyFill="1" applyBorder="1" applyAlignment="1" applyProtection="1">
      <alignment horizontal="centerContinuous" vertical="center"/>
      <protection/>
    </xf>
    <xf numFmtId="185" fontId="6" fillId="16" borderId="18" xfId="0" applyNumberFormat="1" applyFont="1" applyFill="1" applyBorder="1" applyAlignment="1" applyProtection="1">
      <alignment horizontal="centerContinuous" vertical="center"/>
      <protection/>
    </xf>
    <xf numFmtId="0" fontId="14" fillId="16" borderId="19" xfId="0" applyFont="1" applyFill="1" applyBorder="1" applyAlignment="1" applyProtection="1">
      <alignment horizontal="center" vertical="center"/>
      <protection/>
    </xf>
    <xf numFmtId="49" fontId="14" fillId="16" borderId="19" xfId="0" applyNumberFormat="1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6" fillId="16" borderId="15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/>
      <protection/>
    </xf>
    <xf numFmtId="37" fontId="6" fillId="16" borderId="16" xfId="0" applyNumberFormat="1" applyFont="1" applyFill="1" applyBorder="1" applyAlignment="1" applyProtection="1">
      <alignment vertical="center"/>
      <protection/>
    </xf>
    <xf numFmtId="37" fontId="6" fillId="16" borderId="20" xfId="0" applyNumberFormat="1" applyFont="1" applyFill="1" applyBorder="1" applyAlignment="1" applyProtection="1">
      <alignment horizontal="right" vertical="center"/>
      <protection/>
    </xf>
    <xf numFmtId="3" fontId="0" fillId="16" borderId="20" xfId="0" applyNumberFormat="1" applyFont="1" applyFill="1" applyBorder="1" applyAlignment="1" applyProtection="1">
      <alignment horizontal="right" vertical="center"/>
      <protection/>
    </xf>
    <xf numFmtId="3" fontId="6" fillId="16" borderId="20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 horizontal="left"/>
      <protection/>
    </xf>
    <xf numFmtId="0" fontId="14" fillId="16" borderId="0" xfId="0" applyFont="1" applyFill="1" applyAlignment="1" applyProtection="1">
      <alignment horizontal="left"/>
      <protection/>
    </xf>
    <xf numFmtId="0" fontId="14" fillId="16" borderId="0" xfId="0" applyFont="1" applyFill="1" applyAlignment="1" applyProtection="1">
      <alignment/>
      <protection/>
    </xf>
    <xf numFmtId="37" fontId="14" fillId="16" borderId="0" xfId="0" applyNumberFormat="1" applyFont="1" applyFill="1" applyBorder="1" applyAlignment="1" applyProtection="1">
      <alignment vertical="center"/>
      <protection/>
    </xf>
    <xf numFmtId="37" fontId="14" fillId="16" borderId="0" xfId="0" applyNumberFormat="1" applyFont="1" applyFill="1" applyAlignment="1" applyProtection="1">
      <alignment vertical="center"/>
      <protection/>
    </xf>
    <xf numFmtId="37" fontId="6" fillId="16" borderId="21" xfId="0" applyNumberFormat="1" applyFont="1" applyFill="1" applyBorder="1" applyAlignment="1" applyProtection="1">
      <alignment horizontal="right" vertical="center"/>
      <protection/>
    </xf>
    <xf numFmtId="3" fontId="0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10" xfId="0" applyFont="1" applyFill="1" applyBorder="1" applyAlignment="1" applyProtection="1">
      <alignment/>
      <protection/>
    </xf>
    <xf numFmtId="0" fontId="6" fillId="16" borderId="0" xfId="0" applyFont="1" applyFill="1" applyAlignment="1" applyProtection="1">
      <alignment horizontal="left"/>
      <protection/>
    </xf>
    <xf numFmtId="0" fontId="6" fillId="16" borderId="0" xfId="0" applyFont="1" applyFill="1" applyAlignment="1" applyProtection="1">
      <alignment/>
      <protection/>
    </xf>
    <xf numFmtId="178" fontId="6" fillId="16" borderId="21" xfId="0" applyNumberFormat="1" applyFont="1" applyFill="1" applyBorder="1" applyAlignment="1" applyProtection="1">
      <alignment horizontal="right" vertical="center"/>
      <protection/>
    </xf>
    <xf numFmtId="37" fontId="6" fillId="16" borderId="0" xfId="0" applyNumberFormat="1" applyFont="1" applyFill="1" applyBorder="1" applyAlignment="1" applyProtection="1">
      <alignment vertical="center"/>
      <protection/>
    </xf>
    <xf numFmtId="37" fontId="6" fillId="16" borderId="0" xfId="0" applyNumberFormat="1" applyFont="1" applyFill="1" applyAlignment="1" applyProtection="1">
      <alignment vertical="center"/>
      <protection/>
    </xf>
    <xf numFmtId="41" fontId="6" fillId="16" borderId="21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/>
      <protection/>
    </xf>
    <xf numFmtId="185" fontId="6" fillId="16" borderId="0" xfId="0" applyNumberFormat="1" applyFont="1" applyFill="1" applyAlignment="1" applyProtection="1">
      <alignment vertical="center"/>
      <protection/>
    </xf>
    <xf numFmtId="0" fontId="23" fillId="16" borderId="0" xfId="0" applyFont="1" applyFill="1" applyAlignment="1" applyProtection="1">
      <alignment/>
      <protection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19" xfId="0" applyNumberFormat="1" applyFont="1" applyFill="1" applyBorder="1" applyAlignment="1" applyProtection="1">
      <alignment horizontal="right" vertical="center"/>
      <protection/>
    </xf>
    <xf numFmtId="3" fontId="10" fillId="16" borderId="23" xfId="0" applyNumberFormat="1" applyFont="1" applyFill="1" applyBorder="1" applyAlignment="1" applyProtection="1">
      <alignment horizontal="right" vertical="center"/>
      <protection/>
    </xf>
    <xf numFmtId="3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21" xfId="0" applyNumberFormat="1" applyFont="1" applyFill="1" applyBorder="1" applyAlignment="1" applyProtection="1">
      <alignment horizontal="right" vertical="center"/>
      <protection/>
    </xf>
    <xf numFmtId="3" fontId="8" fillId="16" borderId="19" xfId="0" applyNumberFormat="1" applyFont="1" applyFill="1" applyBorder="1" applyAlignment="1" applyProtection="1">
      <alignment horizontal="right" vertical="center"/>
      <protection/>
    </xf>
    <xf numFmtId="3" fontId="14" fillId="16" borderId="19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10" fillId="16" borderId="21" xfId="0" applyNumberFormat="1" applyFont="1" applyFill="1" applyBorder="1" applyAlignment="1" applyProtection="1">
      <alignment horizontal="right" vertical="center"/>
      <protection/>
    </xf>
    <xf numFmtId="38" fontId="6" fillId="16" borderId="0" xfId="46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/>
      <protection/>
    </xf>
    <xf numFmtId="0" fontId="23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37" fontId="6" fillId="16" borderId="14" xfId="0" applyNumberFormat="1" applyFont="1" applyFill="1" applyBorder="1" applyAlignment="1" applyProtection="1">
      <alignment vertical="center"/>
      <protection/>
    </xf>
    <xf numFmtId="178" fontId="14" fillId="16" borderId="13" xfId="0" applyNumberFormat="1" applyFont="1" applyFill="1" applyBorder="1" applyAlignment="1" applyProtection="1">
      <alignment horizontal="right" vertical="center"/>
      <protection/>
    </xf>
    <xf numFmtId="178" fontId="8" fillId="16" borderId="23" xfId="0" applyNumberFormat="1" applyFont="1" applyFill="1" applyBorder="1" applyAlignment="1">
      <alignment/>
    </xf>
    <xf numFmtId="0" fontId="1" fillId="16" borderId="18" xfId="0" applyFont="1" applyFill="1" applyBorder="1" applyAlignment="1" applyProtection="1" quotePrefix="1">
      <alignment horizontal="center" vertical="center"/>
      <protection/>
    </xf>
    <xf numFmtId="178" fontId="6" fillId="16" borderId="19" xfId="0" applyNumberFormat="1" applyFont="1" applyFill="1" applyBorder="1" applyAlignment="1">
      <alignment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6" fillId="16" borderId="0" xfId="0" applyFont="1" applyFill="1" applyBorder="1" applyAlignment="1" applyProtection="1">
      <alignment/>
      <protection/>
    </xf>
    <xf numFmtId="0" fontId="23" fillId="16" borderId="0" xfId="0" applyFont="1" applyFill="1" applyBorder="1" applyAlignment="1" applyProtection="1">
      <alignment/>
      <protection/>
    </xf>
    <xf numFmtId="37" fontId="6" fillId="16" borderId="22" xfId="0" applyNumberFormat="1" applyFont="1" applyFill="1" applyBorder="1" applyAlignment="1" applyProtection="1">
      <alignment horizontal="center" vertical="center"/>
      <protection/>
    </xf>
    <xf numFmtId="37" fontId="6" fillId="16" borderId="10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Alignment="1" applyProtection="1" quotePrefix="1">
      <alignment horizontal="left"/>
      <protection/>
    </xf>
    <xf numFmtId="41" fontId="6" fillId="16" borderId="21" xfId="46" applyNumberFormat="1" applyFont="1" applyFill="1" applyBorder="1" applyAlignment="1" applyProtection="1">
      <alignment horizontal="right" vertical="center"/>
      <protection/>
    </xf>
    <xf numFmtId="37" fontId="6" fillId="16" borderId="10" xfId="0" applyNumberFormat="1" applyFont="1" applyFill="1" applyBorder="1" applyAlignment="1" applyProtection="1">
      <alignment vertical="center"/>
      <protection/>
    </xf>
    <xf numFmtId="37" fontId="6" fillId="16" borderId="19" xfId="0" applyNumberFormat="1" applyFont="1" applyFill="1" applyBorder="1" applyAlignment="1" applyProtection="1">
      <alignment vertical="center"/>
      <protection/>
    </xf>
    <xf numFmtId="178" fontId="14" fillId="16" borderId="21" xfId="0" applyNumberFormat="1" applyFont="1" applyFill="1" applyBorder="1" applyAlignment="1">
      <alignment/>
    </xf>
    <xf numFmtId="0" fontId="24" fillId="16" borderId="0" xfId="0" applyFont="1" applyFill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/>
      <protection/>
    </xf>
    <xf numFmtId="37" fontId="14" fillId="16" borderId="13" xfId="0" applyNumberFormat="1" applyFont="1" applyFill="1" applyBorder="1" applyAlignment="1" applyProtection="1">
      <alignment vertical="center"/>
      <protection/>
    </xf>
    <xf numFmtId="178" fontId="6" fillId="16" borderId="1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>
      <alignment/>
    </xf>
    <xf numFmtId="1" fontId="14" fillId="16" borderId="19" xfId="0" applyNumberFormat="1" applyFont="1" applyFill="1" applyBorder="1" applyAlignment="1" applyProtection="1">
      <alignment horizontal="center" vertical="center"/>
      <protection/>
    </xf>
    <xf numFmtId="41" fontId="6" fillId="16" borderId="0" xfId="47" applyFont="1" applyFill="1" applyBorder="1" applyAlignment="1" applyProtection="1">
      <alignment horizontal="right" vertical="center"/>
      <protection/>
    </xf>
    <xf numFmtId="184" fontId="6" fillId="16" borderId="0" xfId="0" applyNumberFormat="1" applyFont="1" applyFill="1" applyBorder="1" applyAlignment="1" applyProtection="1">
      <alignment horizontal="right" vertical="center"/>
      <protection/>
    </xf>
    <xf numFmtId="184" fontId="6" fillId="16" borderId="18" xfId="0" applyNumberFormat="1" applyFont="1" applyFill="1" applyBorder="1" applyAlignment="1" applyProtection="1">
      <alignment horizontal="right" vertical="center"/>
      <protection/>
    </xf>
    <xf numFmtId="0" fontId="6" fillId="16" borderId="22" xfId="0" applyFont="1" applyFill="1" applyBorder="1" applyAlignment="1" applyProtection="1">
      <alignment/>
      <protection/>
    </xf>
    <xf numFmtId="0" fontId="14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 applyProtection="1">
      <alignment vertical="center"/>
      <protection/>
    </xf>
    <xf numFmtId="184" fontId="0" fillId="16" borderId="21" xfId="0" applyNumberFormat="1" applyFont="1" applyFill="1" applyBorder="1" applyAlignment="1" applyProtection="1">
      <alignment horizontal="right" vertical="center"/>
      <protection/>
    </xf>
    <xf numFmtId="184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 applyProtection="1" quotePrefix="1">
      <alignment horizontal="left"/>
      <protection/>
    </xf>
    <xf numFmtId="38" fontId="6" fillId="16" borderId="21" xfId="46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 applyProtection="1">
      <alignment horizontal="right" vertical="center"/>
      <protection/>
    </xf>
    <xf numFmtId="0" fontId="14" fillId="16" borderId="0" xfId="0" applyFont="1" applyFill="1" applyBorder="1" applyAlignment="1" applyProtection="1" quotePrefix="1">
      <alignment horizontal="right" vertical="center"/>
      <protection/>
    </xf>
    <xf numFmtId="38" fontId="6" fillId="16" borderId="19" xfId="46" applyFont="1" applyFill="1" applyBorder="1" applyAlignment="1" applyProtection="1">
      <alignment horizontal="right" vertical="center"/>
      <protection/>
    </xf>
    <xf numFmtId="38" fontId="10" fillId="16" borderId="21" xfId="46" applyFont="1" applyFill="1" applyBorder="1" applyAlignment="1" applyProtection="1">
      <alignment horizontal="right" vertical="center"/>
      <protection/>
    </xf>
    <xf numFmtId="0" fontId="14" fillId="16" borderId="12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 quotePrefix="1">
      <alignment horizontal="right" vertical="center"/>
      <protection/>
    </xf>
    <xf numFmtId="178" fontId="6" fillId="16" borderId="0" xfId="0" applyNumberFormat="1" applyFont="1" applyFill="1" applyAlignment="1" applyProtection="1">
      <alignment horizontal="right" vertical="center"/>
      <protection/>
    </xf>
    <xf numFmtId="38" fontId="14" fillId="16" borderId="19" xfId="46" applyFont="1" applyFill="1" applyBorder="1" applyAlignment="1" applyProtection="1">
      <alignment horizontal="right" vertical="center"/>
      <protection/>
    </xf>
    <xf numFmtId="0" fontId="20" fillId="16" borderId="0" xfId="0" applyFont="1" applyFill="1" applyAlignment="1">
      <alignment/>
    </xf>
    <xf numFmtId="180" fontId="0" fillId="16" borderId="0" xfId="0" applyNumberFormat="1" applyFont="1" applyFill="1" applyAlignment="1">
      <alignment horizontal="right"/>
    </xf>
    <xf numFmtId="0" fontId="1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180" fontId="0" fillId="16" borderId="0" xfId="0" applyNumberFormat="1" applyFont="1" applyFill="1" applyAlignment="1" applyProtection="1">
      <alignment horizontal="right"/>
      <protection/>
    </xf>
    <xf numFmtId="180" fontId="0" fillId="16" borderId="0" xfId="0" applyNumberFormat="1" applyFont="1" applyFill="1" applyAlignment="1" applyProtection="1">
      <alignment horizont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/>
      <protection/>
    </xf>
    <xf numFmtId="0" fontId="1" fillId="16" borderId="16" xfId="0" applyFont="1" applyFill="1" applyBorder="1" applyAlignment="1" applyProtection="1">
      <alignment/>
      <protection/>
    </xf>
    <xf numFmtId="38" fontId="0" fillId="16" borderId="20" xfId="46" applyFont="1" applyFill="1" applyBorder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38" fontId="0" fillId="16" borderId="21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/>
      <protection/>
    </xf>
    <xf numFmtId="0" fontId="0" fillId="16" borderId="0" xfId="0" applyFont="1" applyFill="1" applyAlignment="1" applyProtection="1">
      <alignment horizontal="left"/>
      <protection/>
    </xf>
    <xf numFmtId="0" fontId="18" fillId="16" borderId="0" xfId="0" applyFont="1" applyFill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0" fontId="20" fillId="16" borderId="0" xfId="0" applyFont="1" applyFill="1" applyAlignment="1" applyProtection="1">
      <alignment/>
      <protection/>
    </xf>
    <xf numFmtId="0" fontId="0" fillId="16" borderId="12" xfId="0" applyFont="1" applyFill="1" applyBorder="1" applyAlignment="1" applyProtection="1">
      <alignment/>
      <protection/>
    </xf>
    <xf numFmtId="0" fontId="1" fillId="16" borderId="13" xfId="0" applyFont="1" applyFill="1" applyBorder="1" applyAlignment="1" applyProtection="1">
      <alignment horizontal="left"/>
      <protection/>
    </xf>
    <xf numFmtId="0" fontId="18" fillId="16" borderId="13" xfId="0" applyFont="1" applyFill="1" applyBorder="1" applyAlignment="1" applyProtection="1">
      <alignment/>
      <protection/>
    </xf>
    <xf numFmtId="0" fontId="0" fillId="16" borderId="14" xfId="0" applyFont="1" applyFill="1" applyBorder="1" applyAlignment="1" applyProtection="1">
      <alignment/>
      <protection/>
    </xf>
    <xf numFmtId="178" fontId="1" fillId="16" borderId="19" xfId="0" applyNumberFormat="1" applyFont="1" applyFill="1" applyBorder="1" applyAlignment="1">
      <alignment/>
    </xf>
    <xf numFmtId="0" fontId="1" fillId="16" borderId="15" xfId="0" applyFont="1" applyFill="1" applyBorder="1" applyAlignment="1" applyProtection="1">
      <alignment horizontal="left"/>
      <protection/>
    </xf>
    <xf numFmtId="0" fontId="1" fillId="16" borderId="16" xfId="0" applyFont="1" applyFill="1" applyBorder="1" applyAlignment="1" applyProtection="1">
      <alignment horizontal="left"/>
      <protection/>
    </xf>
    <xf numFmtId="38" fontId="1" fillId="16" borderId="21" xfId="46" applyFont="1" applyFill="1" applyBorder="1" applyAlignment="1" applyProtection="1">
      <alignment horizontal="right"/>
      <protection/>
    </xf>
    <xf numFmtId="0" fontId="0" fillId="16" borderId="0" xfId="0" applyFont="1" applyFill="1" applyAlignment="1" applyProtection="1" quotePrefix="1">
      <alignment horizontal="left"/>
      <protection/>
    </xf>
    <xf numFmtId="38" fontId="1" fillId="16" borderId="20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0" fontId="1" fillId="16" borderId="0" xfId="0" applyFont="1" applyFill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187" fontId="0" fillId="16" borderId="0" xfId="0" applyNumberFormat="1" applyFont="1" applyFill="1" applyAlignment="1" applyProtection="1">
      <alignment/>
      <protection/>
    </xf>
    <xf numFmtId="38" fontId="0" fillId="16" borderId="10" xfId="46" applyFont="1" applyFill="1" applyBorder="1" applyAlignment="1" applyProtection="1">
      <alignment horizontal="right"/>
      <protection/>
    </xf>
    <xf numFmtId="38" fontId="0" fillId="16" borderId="23" xfId="46" applyFont="1" applyFill="1" applyBorder="1" applyAlignment="1" applyProtection="1">
      <alignment horizontal="right"/>
      <protection/>
    </xf>
    <xf numFmtId="38" fontId="1" fillId="16" borderId="23" xfId="46" applyFont="1" applyFill="1" applyBorder="1" applyAlignment="1" applyProtection="1">
      <alignment horizontal="right"/>
      <protection/>
    </xf>
    <xf numFmtId="38" fontId="1" fillId="16" borderId="15" xfId="46" applyFont="1" applyFill="1" applyBorder="1" applyAlignment="1" applyProtection="1">
      <alignment horizontal="right"/>
      <protection/>
    </xf>
    <xf numFmtId="38" fontId="1" fillId="16" borderId="20" xfId="46" applyFont="1" applyFill="1" applyBorder="1" applyAlignment="1" applyProtection="1">
      <alignment horizontal="right"/>
      <protection/>
    </xf>
    <xf numFmtId="178" fontId="6" fillId="16" borderId="22" xfId="0" applyNumberFormat="1" applyFont="1" applyFill="1" applyBorder="1" applyAlignment="1">
      <alignment/>
    </xf>
    <xf numFmtId="0" fontId="1" fillId="16" borderId="0" xfId="0" applyFont="1" applyFill="1" applyAlignment="1" applyProtection="1" quotePrefix="1">
      <alignment horizontal="left"/>
      <protection/>
    </xf>
    <xf numFmtId="178" fontId="6" fillId="16" borderId="16" xfId="0" applyNumberFormat="1" applyFont="1" applyFill="1" applyBorder="1" applyAlignment="1">
      <alignment/>
    </xf>
    <xf numFmtId="178" fontId="6" fillId="16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Fill="1" applyBorder="1">
      <alignment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24" xfId="49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/>
    </xf>
    <xf numFmtId="0" fontId="1" fillId="0" borderId="27" xfId="0" applyFont="1" applyBorder="1" applyAlignment="1">
      <alignment wrapText="1"/>
    </xf>
    <xf numFmtId="178" fontId="1" fillId="0" borderId="0" xfId="49" applyNumberFormat="1" applyFont="1" applyFill="1" applyBorder="1" applyAlignment="1">
      <alignment wrapText="1"/>
      <protection/>
    </xf>
    <xf numFmtId="0" fontId="1" fillId="0" borderId="0" xfId="0" applyFont="1" applyAlignment="1">
      <alignment wrapText="1"/>
    </xf>
    <xf numFmtId="0" fontId="27" fillId="0" borderId="18" xfId="0" applyFont="1" applyBorder="1" applyAlignment="1">
      <alignment/>
    </xf>
    <xf numFmtId="178" fontId="27" fillId="0" borderId="18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178" fontId="27" fillId="0" borderId="0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/>
    </xf>
    <xf numFmtId="178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78" fontId="27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 wrapText="1"/>
    </xf>
    <xf numFmtId="178" fontId="29" fillId="0" borderId="18" xfId="0" applyNumberFormat="1" applyFont="1" applyBorder="1" applyAlignment="1">
      <alignment horizontal="right"/>
    </xf>
    <xf numFmtId="178" fontId="29" fillId="0" borderId="18" xfId="0" applyNumberFormat="1" applyFont="1" applyFill="1" applyBorder="1" applyAlignment="1">
      <alignment horizontal="right"/>
    </xf>
    <xf numFmtId="191" fontId="0" fillId="0" borderId="25" xfId="49" applyNumberFormat="1" applyFont="1" applyFill="1" applyBorder="1" applyAlignment="1">
      <alignment horizontal="right" wrapText="1"/>
      <protection/>
    </xf>
    <xf numFmtId="191" fontId="0" fillId="0" borderId="25" xfId="49" applyNumberFormat="1" applyFont="1" applyFill="1" applyBorder="1" applyAlignment="1" quotePrefix="1">
      <alignment horizontal="right" wrapText="1"/>
      <protection/>
    </xf>
    <xf numFmtId="178" fontId="0" fillId="0" borderId="25" xfId="49" applyNumberFormat="1" applyFont="1" applyFill="1" applyBorder="1" applyAlignment="1">
      <alignment horizontal="right" wrapText="1"/>
      <protection/>
    </xf>
    <xf numFmtId="0" fontId="20" fillId="16" borderId="0" xfId="0" applyNumberFormat="1" applyFont="1" applyFill="1" applyAlignment="1">
      <alignment horizontal="left"/>
    </xf>
    <xf numFmtId="0" fontId="1" fillId="16" borderId="22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96" t="s">
        <v>256</v>
      </c>
      <c r="B1" s="396"/>
      <c r="C1" s="396"/>
      <c r="D1" s="396"/>
      <c r="E1" s="396"/>
      <c r="F1" s="396"/>
      <c r="G1" s="396"/>
      <c r="H1" s="396"/>
      <c r="I1" s="39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97" t="s">
        <v>138</v>
      </c>
      <c r="B4" s="398"/>
      <c r="C4" s="398"/>
      <c r="D4" s="398"/>
      <c r="E4" s="398"/>
      <c r="F4" s="398"/>
      <c r="G4" s="39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97" t="s">
        <v>138</v>
      </c>
      <c r="B37" s="398"/>
      <c r="C37" s="398"/>
      <c r="D37" s="398"/>
      <c r="E37" s="398"/>
      <c r="F37" s="398"/>
      <c r="G37" s="39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6.7109375" style="331" customWidth="1"/>
    <col min="2" max="3" width="17.8515625" style="345" customWidth="1"/>
    <col min="4" max="4" width="12.00390625" style="331" customWidth="1"/>
    <col min="5" max="16384" width="9.140625" style="331" customWidth="1"/>
  </cols>
  <sheetData>
    <row r="1" spans="1:4" s="318" customFormat="1" ht="13.5" thickBot="1">
      <c r="A1" s="358" t="s">
        <v>265</v>
      </c>
      <c r="B1" s="337"/>
      <c r="C1" s="337"/>
      <c r="D1" s="338"/>
    </row>
    <row r="2" spans="1:4" s="318" customFormat="1" ht="12.75">
      <c r="A2" s="359"/>
      <c r="B2" s="326" t="s">
        <v>263</v>
      </c>
      <c r="C2" s="326" t="s">
        <v>263</v>
      </c>
      <c r="D2" s="327"/>
    </row>
    <row r="3" spans="1:5" ht="15.75" customHeight="1" thickBot="1">
      <c r="A3" s="360" t="s">
        <v>266</v>
      </c>
      <c r="B3" s="328" t="s">
        <v>401</v>
      </c>
      <c r="C3" s="329" t="s">
        <v>402</v>
      </c>
      <c r="D3" s="330" t="s">
        <v>287</v>
      </c>
      <c r="E3" s="339"/>
    </row>
    <row r="4" spans="1:5" ht="9.75" customHeight="1">
      <c r="A4" s="361"/>
      <c r="B4" s="340"/>
      <c r="C4" s="340"/>
      <c r="D4" s="341"/>
      <c r="E4" s="339"/>
    </row>
    <row r="5" spans="1:5" ht="12.75">
      <c r="A5" s="359" t="s">
        <v>267</v>
      </c>
      <c r="B5" s="342"/>
      <c r="C5" s="342"/>
      <c r="D5" s="343"/>
      <c r="E5" s="339"/>
    </row>
    <row r="6" spans="1:5" ht="12.75">
      <c r="A6" s="359"/>
      <c r="B6" s="342"/>
      <c r="C6" s="342"/>
      <c r="D6" s="343"/>
      <c r="E6" s="339"/>
    </row>
    <row r="7" spans="1:5" ht="12.75">
      <c r="A7" s="359" t="s">
        <v>268</v>
      </c>
      <c r="B7" s="342"/>
      <c r="C7" s="342"/>
      <c r="D7" s="343"/>
      <c r="E7" s="339"/>
    </row>
    <row r="8" spans="1:4" ht="12.75">
      <c r="A8" s="361" t="s">
        <v>269</v>
      </c>
      <c r="B8" s="331">
        <v>648016</v>
      </c>
      <c r="C8" s="331">
        <v>641254</v>
      </c>
      <c r="D8" s="331">
        <f aca="true" t="shared" si="0" ref="D8:D18">+B8-C8</f>
        <v>6762</v>
      </c>
    </row>
    <row r="9" spans="1:4" ht="12.75">
      <c r="A9" s="361" t="s">
        <v>270</v>
      </c>
      <c r="B9" s="331">
        <v>249650</v>
      </c>
      <c r="C9" s="331">
        <v>250415</v>
      </c>
      <c r="D9" s="331">
        <f t="shared" si="0"/>
        <v>-765</v>
      </c>
    </row>
    <row r="10" spans="1:4" ht="12.75">
      <c r="A10" s="361" t="s">
        <v>271</v>
      </c>
      <c r="B10" s="331"/>
      <c r="C10" s="331"/>
      <c r="D10" s="331">
        <f t="shared" si="0"/>
        <v>0</v>
      </c>
    </row>
    <row r="11" spans="1:4" ht="12.75">
      <c r="A11" s="361" t="s">
        <v>272</v>
      </c>
      <c r="B11" s="331">
        <v>239</v>
      </c>
      <c r="C11" s="331">
        <v>239</v>
      </c>
      <c r="D11" s="331">
        <f t="shared" si="0"/>
        <v>0</v>
      </c>
    </row>
    <row r="12" spans="1:4" ht="12.75">
      <c r="A12" s="361" t="s">
        <v>273</v>
      </c>
      <c r="B12" s="331">
        <v>344</v>
      </c>
      <c r="C12" s="331">
        <f>177+166</f>
        <v>343</v>
      </c>
      <c r="D12" s="331">
        <f t="shared" si="0"/>
        <v>1</v>
      </c>
    </row>
    <row r="13" spans="1:4" ht="12.75">
      <c r="A13" s="353" t="s">
        <v>274</v>
      </c>
      <c r="B13" s="354">
        <v>11</v>
      </c>
      <c r="C13" s="354">
        <v>9</v>
      </c>
      <c r="D13" s="354">
        <f>+B13-C13</f>
        <v>2</v>
      </c>
    </row>
    <row r="14" spans="1:4" ht="12.75">
      <c r="A14" s="361" t="s">
        <v>275</v>
      </c>
      <c r="B14" s="331">
        <v>5779</v>
      </c>
      <c r="C14" s="331">
        <v>4990</v>
      </c>
      <c r="D14" s="331">
        <f t="shared" si="0"/>
        <v>789</v>
      </c>
    </row>
    <row r="15" spans="1:4" ht="12.75">
      <c r="A15" s="361" t="s">
        <v>276</v>
      </c>
      <c r="B15" s="331">
        <f>45760+657</f>
        <v>46417</v>
      </c>
      <c r="C15" s="331">
        <f>45855+607</f>
        <v>46462</v>
      </c>
      <c r="D15" s="331">
        <f t="shared" si="0"/>
        <v>-45</v>
      </c>
    </row>
    <row r="16" spans="1:4" ht="12.75">
      <c r="A16" s="361" t="s">
        <v>277</v>
      </c>
      <c r="B16" s="331"/>
      <c r="C16" s="331"/>
      <c r="D16" s="331">
        <f>+B16-C16</f>
        <v>0</v>
      </c>
    </row>
    <row r="17" spans="1:4" ht="12.75">
      <c r="A17" s="361" t="s">
        <v>278</v>
      </c>
      <c r="B17" s="331">
        <v>13935</v>
      </c>
      <c r="C17" s="331">
        <v>12914</v>
      </c>
      <c r="D17" s="331">
        <f t="shared" si="0"/>
        <v>1021</v>
      </c>
    </row>
    <row r="18" spans="1:4" ht="13.5" thickBot="1">
      <c r="A18" s="353" t="s">
        <v>274</v>
      </c>
      <c r="B18" s="354">
        <v>459</v>
      </c>
      <c r="C18" s="354">
        <v>459</v>
      </c>
      <c r="D18" s="354">
        <f t="shared" si="0"/>
        <v>0</v>
      </c>
    </row>
    <row r="19" spans="1:4" ht="13.5" thickBot="1">
      <c r="A19" s="362" t="s">
        <v>279</v>
      </c>
      <c r="B19" s="344">
        <f>SUM(B8:B17)-B13</f>
        <v>964380</v>
      </c>
      <c r="C19" s="344">
        <f>SUM(C8:C17)-C13</f>
        <v>956617</v>
      </c>
      <c r="D19" s="344">
        <f>SUM(D8:D17)-D13</f>
        <v>7763</v>
      </c>
    </row>
    <row r="20" spans="1:3" ht="11.25" customHeight="1" thickBot="1">
      <c r="A20" s="361"/>
      <c r="B20" s="331"/>
      <c r="C20" s="331"/>
    </row>
    <row r="21" spans="1:4" ht="13.5" thickBot="1">
      <c r="A21" s="362" t="s">
        <v>280</v>
      </c>
      <c r="B21" s="332"/>
      <c r="C21" s="332"/>
      <c r="D21" s="332">
        <f>+B21-C21</f>
        <v>0</v>
      </c>
    </row>
    <row r="22" spans="1:3" ht="9.75" customHeight="1">
      <c r="A22" s="361"/>
      <c r="B22" s="331"/>
      <c r="C22" s="331"/>
    </row>
    <row r="23" spans="1:3" ht="13.5" customHeight="1">
      <c r="A23" s="359" t="s">
        <v>281</v>
      </c>
      <c r="B23" s="331"/>
      <c r="C23" s="331"/>
    </row>
    <row r="24" spans="1:4" ht="12.75">
      <c r="A24" s="361" t="s">
        <v>277</v>
      </c>
      <c r="B24" s="331">
        <v>212856</v>
      </c>
      <c r="C24" s="331">
        <v>103164</v>
      </c>
      <c r="D24" s="331">
        <f aca="true" t="shared" si="1" ref="D24:D33">+B24-C24</f>
        <v>109692</v>
      </c>
    </row>
    <row r="25" spans="1:4" ht="12.75">
      <c r="A25" s="353" t="s">
        <v>274</v>
      </c>
      <c r="B25" s="354">
        <v>1015</v>
      </c>
      <c r="C25" s="354">
        <v>477</v>
      </c>
      <c r="D25" s="354">
        <f t="shared" si="1"/>
        <v>538</v>
      </c>
    </row>
    <row r="26" spans="1:4" ht="12.75">
      <c r="A26" s="361" t="s">
        <v>278</v>
      </c>
      <c r="B26" s="331">
        <v>25104</v>
      </c>
      <c r="C26" s="331">
        <v>24198</v>
      </c>
      <c r="D26" s="331">
        <f>+B26-C26</f>
        <v>906</v>
      </c>
    </row>
    <row r="27" spans="1:4" ht="12.75">
      <c r="A27" s="353" t="s">
        <v>274</v>
      </c>
      <c r="B27" s="354">
        <v>4055</v>
      </c>
      <c r="C27" s="354">
        <f>3132+934</f>
        <v>4066</v>
      </c>
      <c r="D27" s="354">
        <f>+B27-C27</f>
        <v>-11</v>
      </c>
    </row>
    <row r="28" spans="1:4" ht="12.75">
      <c r="A28" s="361" t="s">
        <v>282</v>
      </c>
      <c r="B28" s="331">
        <v>30448</v>
      </c>
      <c r="C28" s="331">
        <v>23979</v>
      </c>
      <c r="D28" s="331">
        <f t="shared" si="1"/>
        <v>6469</v>
      </c>
    </row>
    <row r="29" spans="1:4" ht="12.75">
      <c r="A29" s="361" t="s">
        <v>283</v>
      </c>
      <c r="B29" s="331">
        <v>277660</v>
      </c>
      <c r="C29" s="331">
        <v>252496</v>
      </c>
      <c r="D29" s="331">
        <f t="shared" si="1"/>
        <v>25164</v>
      </c>
    </row>
    <row r="30" spans="1:4" ht="15.75" customHeight="1">
      <c r="A30" s="361" t="s">
        <v>273</v>
      </c>
      <c r="B30" s="331">
        <v>27224</v>
      </c>
      <c r="C30" s="331">
        <v>4127</v>
      </c>
      <c r="D30" s="331">
        <f t="shared" si="1"/>
        <v>23097</v>
      </c>
    </row>
    <row r="31" spans="1:4" ht="15.75" customHeight="1">
      <c r="A31" s="353" t="s">
        <v>274</v>
      </c>
      <c r="B31" s="354"/>
      <c r="C31" s="354"/>
      <c r="D31" s="354">
        <f t="shared" si="1"/>
        <v>0</v>
      </c>
    </row>
    <row r="32" spans="1:4" ht="13.5" thickBot="1">
      <c r="A32" s="361" t="s">
        <v>284</v>
      </c>
      <c r="B32" s="331">
        <v>177165</v>
      </c>
      <c r="C32" s="331">
        <v>200239</v>
      </c>
      <c r="D32" s="331">
        <f t="shared" si="1"/>
        <v>-23074</v>
      </c>
    </row>
    <row r="33" spans="1:4" ht="13.5" thickBot="1">
      <c r="A33" s="362" t="s">
        <v>285</v>
      </c>
      <c r="B33" s="332">
        <f>SUM(B24:B32)-B25-B31-B27</f>
        <v>750457</v>
      </c>
      <c r="C33" s="332">
        <f>SUM(C24:C32)-C25-C31-C27</f>
        <v>608203</v>
      </c>
      <c r="D33" s="332">
        <f t="shared" si="1"/>
        <v>142254</v>
      </c>
    </row>
    <row r="34" spans="1:3" ht="10.5" customHeight="1" thickBot="1">
      <c r="A34" s="361"/>
      <c r="B34" s="331"/>
      <c r="C34" s="331"/>
    </row>
    <row r="35" spans="1:4" ht="13.5" thickBot="1">
      <c r="A35" s="363" t="s">
        <v>286</v>
      </c>
      <c r="B35" s="336">
        <f>+B33+B19</f>
        <v>1714837</v>
      </c>
      <c r="C35" s="336">
        <f>+C33+C19</f>
        <v>1564820</v>
      </c>
      <c r="D35" s="336">
        <f>+B35-C35</f>
        <v>150017</v>
      </c>
    </row>
    <row r="36" spans="2:3" ht="8.25" customHeight="1" thickTop="1">
      <c r="B36" s="331"/>
      <c r="C36" s="331"/>
    </row>
    <row r="37" spans="2:3" ht="12.75">
      <c r="B37" s="331"/>
      <c r="C37" s="331"/>
    </row>
    <row r="38" spans="2:3" ht="12.75">
      <c r="B38" s="331"/>
      <c r="C38" s="331"/>
    </row>
    <row r="39" spans="2:3" ht="12.75">
      <c r="B39" s="331"/>
      <c r="C39" s="331"/>
    </row>
    <row r="40" spans="2:3" ht="12.75">
      <c r="B40" s="331"/>
      <c r="C40" s="331"/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2:3" ht="12.75">
      <c r="B116" s="331"/>
      <c r="C116" s="331"/>
    </row>
    <row r="117" spans="2:3" ht="12.75"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4" ht="12.75">
      <c r="B136" s="331"/>
      <c r="C136" s="331"/>
      <c r="D136" s="331" t="e">
        <f>+D134+D131+D98+#REF!+D88+#REF!</f>
        <v>#REF!</v>
      </c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58" t="s">
        <v>265</v>
      </c>
      <c r="B1" s="324"/>
      <c r="C1" s="325"/>
      <c r="D1" s="325"/>
    </row>
    <row r="2" spans="1:4" s="318" customFormat="1" ht="12.75">
      <c r="A2" s="359"/>
      <c r="B2" s="326" t="s">
        <v>263</v>
      </c>
      <c r="C2" s="326" t="s">
        <v>263</v>
      </c>
      <c r="D2" s="327"/>
    </row>
    <row r="3" spans="1:5" ht="13.5" thickBot="1">
      <c r="A3" s="360" t="s">
        <v>266</v>
      </c>
      <c r="B3" s="328" t="s">
        <v>401</v>
      </c>
      <c r="C3" s="329" t="s">
        <v>402</v>
      </c>
      <c r="D3" s="330" t="s">
        <v>287</v>
      </c>
      <c r="E3" s="320"/>
    </row>
    <row r="4" spans="1:4" ht="8.25" customHeight="1">
      <c r="A4" s="331"/>
      <c r="B4" s="331"/>
      <c r="C4" s="331"/>
      <c r="D4" s="331"/>
    </row>
    <row r="5" spans="1:4" ht="16.5" customHeight="1">
      <c r="A5" s="359" t="s">
        <v>288</v>
      </c>
      <c r="B5" s="331"/>
      <c r="C5" s="331"/>
      <c r="D5" s="331"/>
    </row>
    <row r="6" spans="1:4" ht="8.25" customHeight="1">
      <c r="A6" s="361"/>
      <c r="B6" s="331"/>
      <c r="C6" s="331"/>
      <c r="D6" s="331"/>
    </row>
    <row r="7" spans="1:4" ht="16.5" customHeight="1">
      <c r="A7" s="359" t="s">
        <v>289</v>
      </c>
      <c r="B7" s="331"/>
      <c r="C7" s="331"/>
      <c r="D7" s="331"/>
    </row>
    <row r="8" spans="1:6" ht="25.5">
      <c r="A8" s="364" t="s">
        <v>290</v>
      </c>
      <c r="B8" s="331">
        <v>437351</v>
      </c>
      <c r="C8" s="331">
        <v>421661</v>
      </c>
      <c r="D8" s="331">
        <f>+B8-C8</f>
        <v>15690</v>
      </c>
      <c r="F8" s="331"/>
    </row>
    <row r="9" spans="1:6" ht="26.25" thickBot="1">
      <c r="A9" s="364" t="s">
        <v>291</v>
      </c>
      <c r="B9" s="331">
        <v>1663</v>
      </c>
      <c r="C9" s="331">
        <v>2141</v>
      </c>
      <c r="D9" s="331">
        <f>+B9-C9</f>
        <v>-478</v>
      </c>
      <c r="F9" s="331"/>
    </row>
    <row r="10" spans="1:4" ht="13.5" thickBot="1">
      <c r="A10" s="362" t="s">
        <v>292</v>
      </c>
      <c r="B10" s="332">
        <f>+B8+B9</f>
        <v>439014</v>
      </c>
      <c r="C10" s="332">
        <f>+C8+C9</f>
        <v>423802</v>
      </c>
      <c r="D10" s="332">
        <f>+B10-C10</f>
        <v>15212</v>
      </c>
    </row>
    <row r="11" spans="1:4" ht="8.25" customHeight="1">
      <c r="A11" s="359"/>
      <c r="B11" s="333"/>
      <c r="C11" s="333"/>
      <c r="D11" s="333"/>
    </row>
    <row r="12" spans="1:4" ht="14.25" customHeight="1">
      <c r="A12" s="359" t="s">
        <v>293</v>
      </c>
      <c r="B12" s="333"/>
      <c r="C12" s="333"/>
      <c r="D12" s="333"/>
    </row>
    <row r="13" spans="1:6" ht="12.75">
      <c r="A13" s="361" t="s">
        <v>294</v>
      </c>
      <c r="B13" s="334">
        <v>417394</v>
      </c>
      <c r="C13" s="334">
        <v>443164</v>
      </c>
      <c r="D13" s="334">
        <f aca="true" t="shared" si="0" ref="D13:D19">+B13-C13</f>
        <v>-25770</v>
      </c>
      <c r="F13" s="334"/>
    </row>
    <row r="14" spans="1:4" s="331" customFormat="1" ht="12.75">
      <c r="A14" s="361" t="s">
        <v>295</v>
      </c>
      <c r="B14" s="354">
        <v>2900</v>
      </c>
      <c r="C14" s="354">
        <v>16000</v>
      </c>
      <c r="D14" s="354">
        <f t="shared" si="0"/>
        <v>-13100</v>
      </c>
    </row>
    <row r="15" spans="1:4" ht="12.75">
      <c r="A15" s="361" t="s">
        <v>296</v>
      </c>
      <c r="B15" s="351">
        <v>61894</v>
      </c>
      <c r="C15" s="351">
        <v>61859</v>
      </c>
      <c r="D15" s="334">
        <f t="shared" si="0"/>
        <v>35</v>
      </c>
    </row>
    <row r="16" spans="1:4" ht="12.75">
      <c r="A16" s="361" t="s">
        <v>297</v>
      </c>
      <c r="B16" s="334">
        <v>23522</v>
      </c>
      <c r="C16" s="334">
        <v>22965</v>
      </c>
      <c r="D16" s="334">
        <f t="shared" si="0"/>
        <v>557</v>
      </c>
    </row>
    <row r="17" spans="1:4" ht="12.75">
      <c r="A17" s="361" t="s">
        <v>298</v>
      </c>
      <c r="B17" s="331"/>
      <c r="C17" s="331"/>
      <c r="D17" s="331">
        <f t="shared" si="0"/>
        <v>0</v>
      </c>
    </row>
    <row r="18" spans="1:4" ht="12.75">
      <c r="A18" s="361" t="s">
        <v>299</v>
      </c>
      <c r="B18" s="334">
        <f>4986+1003</f>
        <v>5989</v>
      </c>
      <c r="C18" s="334">
        <f>1003+5482</f>
        <v>6485</v>
      </c>
      <c r="D18" s="334">
        <f>+B18-C18</f>
        <v>-496</v>
      </c>
    </row>
    <row r="19" spans="1:4" ht="13.5" thickBot="1">
      <c r="A19" s="365" t="s">
        <v>300</v>
      </c>
      <c r="B19" s="334">
        <v>29208</v>
      </c>
      <c r="C19" s="334">
        <f>29644+50</f>
        <v>29694</v>
      </c>
      <c r="D19" s="334">
        <f t="shared" si="0"/>
        <v>-486</v>
      </c>
    </row>
    <row r="20" spans="1:4" ht="13.5" thickBot="1">
      <c r="A20" s="358" t="s">
        <v>301</v>
      </c>
      <c r="B20" s="332">
        <f>SUM(B13:B19)-B14</f>
        <v>538007</v>
      </c>
      <c r="C20" s="332">
        <f>SUM(C13:C19)-C14</f>
        <v>564167</v>
      </c>
      <c r="D20" s="332">
        <f>SUM(D13:D19)-D14</f>
        <v>-26160</v>
      </c>
    </row>
    <row r="21" spans="1:4" ht="7.5" customHeight="1">
      <c r="A21" s="359"/>
      <c r="B21" s="335"/>
      <c r="C21" s="335"/>
      <c r="D21" s="335"/>
    </row>
    <row r="22" spans="1:4" ht="14.25" customHeight="1">
      <c r="A22" s="359" t="s">
        <v>302</v>
      </c>
      <c r="B22" s="335"/>
      <c r="C22" s="335"/>
      <c r="D22" s="335"/>
    </row>
    <row r="23" spans="1:6" ht="12.75">
      <c r="A23" s="361" t="s">
        <v>303</v>
      </c>
      <c r="B23" s="331">
        <v>128651</v>
      </c>
      <c r="C23" s="331">
        <v>113178</v>
      </c>
      <c r="D23" s="331">
        <f aca="true" t="shared" si="1" ref="D23:D30">+B23-C23</f>
        <v>15473</v>
      </c>
      <c r="F23" s="331"/>
    </row>
    <row r="24" spans="1:4" ht="12.75">
      <c r="A24" s="361" t="s">
        <v>295</v>
      </c>
      <c r="B24" s="331">
        <v>463881</v>
      </c>
      <c r="C24" s="331">
        <v>345987</v>
      </c>
      <c r="D24" s="331">
        <f t="shared" si="1"/>
        <v>117894</v>
      </c>
    </row>
    <row r="25" spans="1:4" s="331" customFormat="1" ht="12.75">
      <c r="A25" s="353" t="s">
        <v>274</v>
      </c>
      <c r="B25" s="354">
        <f>14182+70</f>
        <v>14252</v>
      </c>
      <c r="C25" s="354">
        <v>13242</v>
      </c>
      <c r="D25" s="354">
        <f t="shared" si="1"/>
        <v>1010</v>
      </c>
    </row>
    <row r="26" spans="1:4" ht="12.75">
      <c r="A26" s="361" t="s">
        <v>298</v>
      </c>
      <c r="B26" s="331">
        <v>39850</v>
      </c>
      <c r="C26" s="331">
        <v>18952</v>
      </c>
      <c r="D26" s="331">
        <f t="shared" si="1"/>
        <v>20898</v>
      </c>
    </row>
    <row r="27" spans="1:4" ht="12.75">
      <c r="A27" s="361" t="s">
        <v>304</v>
      </c>
      <c r="B27" s="331">
        <f>5342+76415</f>
        <v>81757</v>
      </c>
      <c r="C27" s="331">
        <f>10120+69447</f>
        <v>79567</v>
      </c>
      <c r="D27" s="331">
        <f t="shared" si="1"/>
        <v>2190</v>
      </c>
    </row>
    <row r="28" spans="1:4" s="331" customFormat="1" ht="12.75">
      <c r="A28" s="353" t="s">
        <v>274</v>
      </c>
      <c r="B28" s="354">
        <v>646</v>
      </c>
      <c r="C28" s="354">
        <v>607</v>
      </c>
      <c r="D28" s="354">
        <f>+B28-C28</f>
        <v>39</v>
      </c>
    </row>
    <row r="29" spans="1:4" ht="13.5" thickBot="1">
      <c r="A29" s="361" t="s">
        <v>305</v>
      </c>
      <c r="B29" s="331">
        <v>23677</v>
      </c>
      <c r="C29" s="331">
        <v>19167</v>
      </c>
      <c r="D29" s="331">
        <f t="shared" si="1"/>
        <v>4510</v>
      </c>
    </row>
    <row r="30" spans="1:4" ht="13.5" thickBot="1">
      <c r="A30" s="366" t="s">
        <v>306</v>
      </c>
      <c r="B30" s="332">
        <f>SUM(B23:B29)-B25-B28</f>
        <v>737816</v>
      </c>
      <c r="C30" s="332">
        <f>SUM(C23:C29)-C25-C28</f>
        <v>576851</v>
      </c>
      <c r="D30" s="332">
        <f t="shared" si="1"/>
        <v>160965</v>
      </c>
    </row>
    <row r="31" spans="1:4" ht="7.5" customHeight="1" thickBot="1">
      <c r="A31" s="361"/>
      <c r="B31" s="331"/>
      <c r="C31" s="331"/>
      <c r="D31" s="331"/>
    </row>
    <row r="32" spans="1:4" ht="13.5" thickBot="1">
      <c r="A32" s="363" t="s">
        <v>307</v>
      </c>
      <c r="B32" s="336">
        <f>+B30+B20+B10</f>
        <v>1714837</v>
      </c>
      <c r="C32" s="336">
        <f>+C30+C20+C10</f>
        <v>1564820</v>
      </c>
      <c r="D32" s="336">
        <f>+B32-C32</f>
        <v>150017</v>
      </c>
    </row>
    <row r="33" spans="1:4" ht="13.5" thickTop="1">
      <c r="A33" s="331"/>
      <c r="B33" s="331"/>
      <c r="C33" s="331"/>
      <c r="D33" s="331"/>
    </row>
    <row r="34" spans="1:4" ht="12.75">
      <c r="A34" s="331"/>
      <c r="B34" s="331"/>
      <c r="C34" s="331"/>
      <c r="D34" s="331"/>
    </row>
    <row r="35" spans="2:3" ht="15">
      <c r="B35" s="323"/>
      <c r="C35" s="323"/>
    </row>
    <row r="36" spans="1:3" ht="15">
      <c r="A36" s="331"/>
      <c r="B36" s="323"/>
      <c r="C36" s="323"/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4" ht="15">
      <c r="B133" s="323"/>
      <c r="C133" s="323"/>
      <c r="D133" s="323" t="e">
        <f>+D131+D128+D95+#REF!+D85+#REF!</f>
        <v>#REF!</v>
      </c>
    </row>
    <row r="134" spans="2:3" ht="15">
      <c r="B134" s="323"/>
      <c r="C134" s="323"/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1.851562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3.5" thickBot="1">
      <c r="A1" s="367" t="s">
        <v>308</v>
      </c>
    </row>
    <row r="2" spans="1:5" ht="27" customHeight="1" thickBot="1">
      <c r="A2" s="368" t="s">
        <v>266</v>
      </c>
      <c r="B2" s="393" t="s">
        <v>398</v>
      </c>
      <c r="C2" s="394" t="s">
        <v>399</v>
      </c>
      <c r="D2" s="395" t="s">
        <v>287</v>
      </c>
      <c r="E2" s="341"/>
    </row>
    <row r="4" spans="1:4" ht="12.75">
      <c r="A4" s="359" t="s">
        <v>309</v>
      </c>
      <c r="B4" s="331">
        <v>177165</v>
      </c>
      <c r="C4" s="331">
        <v>200239</v>
      </c>
      <c r="D4" s="331">
        <f>+B4-C4</f>
        <v>-23074</v>
      </c>
    </row>
    <row r="5" spans="1:4" ht="12.75">
      <c r="A5" s="361"/>
      <c r="B5" s="331"/>
      <c r="C5" s="331"/>
      <c r="D5" s="331"/>
    </row>
    <row r="6" spans="1:4" ht="12.75">
      <c r="A6" s="361" t="s">
        <v>310</v>
      </c>
      <c r="B6" s="331">
        <v>27224</v>
      </c>
      <c r="C6" s="331">
        <f>13234-9107</f>
        <v>4127</v>
      </c>
      <c r="D6" s="331">
        <f>+B6-C6</f>
        <v>23097</v>
      </c>
    </row>
    <row r="7" spans="1:4" ht="12.75">
      <c r="A7" s="359" t="s">
        <v>311</v>
      </c>
      <c r="B7" s="331">
        <v>27224</v>
      </c>
      <c r="C7" s="331">
        <f>13234-9107</f>
        <v>4127</v>
      </c>
      <c r="D7" s="331">
        <f>+B7-C7</f>
        <v>23097</v>
      </c>
    </row>
    <row r="8" spans="1:4" ht="12.75">
      <c r="A8" s="361"/>
      <c r="B8" s="335"/>
      <c r="C8" s="335"/>
      <c r="D8" s="335"/>
    </row>
    <row r="9" spans="1:4" ht="12.75">
      <c r="A9" s="361" t="s">
        <v>312</v>
      </c>
      <c r="B9" s="331">
        <f>-13894-34488</f>
        <v>-48382</v>
      </c>
      <c r="C9" s="331">
        <v>-24473</v>
      </c>
      <c r="D9" s="331">
        <f aca="true" t="shared" si="0" ref="D9:D14">+B9-C9</f>
        <v>-23909</v>
      </c>
    </row>
    <row r="10" spans="1:4" ht="12.75">
      <c r="A10" s="361" t="s">
        <v>313</v>
      </c>
      <c r="B10" s="331">
        <v>-41930</v>
      </c>
      <c r="C10" s="331">
        <v>-58812</v>
      </c>
      <c r="D10" s="331">
        <f t="shared" si="0"/>
        <v>16882</v>
      </c>
    </row>
    <row r="11" spans="1:4" ht="12.75">
      <c r="A11" s="361" t="s">
        <v>314</v>
      </c>
      <c r="B11" s="331">
        <v>-34563</v>
      </c>
      <c r="C11" s="331">
        <v>-26599</v>
      </c>
      <c r="D11" s="331">
        <f t="shared" si="0"/>
        <v>-7964</v>
      </c>
    </row>
    <row r="12" spans="1:4" ht="12.75">
      <c r="A12" s="361" t="s">
        <v>315</v>
      </c>
      <c r="B12" s="331">
        <v>-773</v>
      </c>
      <c r="C12" s="331">
        <v>-758</v>
      </c>
      <c r="D12" s="331">
        <f t="shared" si="0"/>
        <v>-15</v>
      </c>
    </row>
    <row r="13" spans="1:4" ht="12.75">
      <c r="A13" s="361" t="s">
        <v>316</v>
      </c>
      <c r="B13" s="331">
        <v>-3003</v>
      </c>
      <c r="C13" s="331">
        <v>-2536</v>
      </c>
      <c r="D13" s="331">
        <f t="shared" si="0"/>
        <v>-467</v>
      </c>
    </row>
    <row r="14" spans="1:4" ht="12.75">
      <c r="A14" s="361" t="s">
        <v>317</v>
      </c>
      <c r="B14" s="331"/>
      <c r="C14" s="331"/>
      <c r="D14" s="331">
        <f t="shared" si="0"/>
        <v>0</v>
      </c>
    </row>
    <row r="15" spans="1:4" ht="12.75">
      <c r="A15" s="359" t="s">
        <v>318</v>
      </c>
      <c r="B15" s="335">
        <f>SUM(B9:B14)</f>
        <v>-128651</v>
      </c>
      <c r="C15" s="335">
        <f>SUM(C9:C14)</f>
        <v>-113178</v>
      </c>
      <c r="D15" s="335">
        <f>SUM(D9:D14)</f>
        <v>-15473</v>
      </c>
    </row>
    <row r="16" spans="1:4" ht="12.75">
      <c r="A16" s="361"/>
      <c r="B16" s="331"/>
      <c r="C16" s="331"/>
      <c r="D16" s="331"/>
    </row>
    <row r="17" spans="1:4" ht="12.75">
      <c r="A17" s="359" t="s">
        <v>319</v>
      </c>
      <c r="B17" s="335">
        <f>+B15+B7+B4</f>
        <v>75738</v>
      </c>
      <c r="C17" s="335">
        <f>+C15+C7+C4</f>
        <v>91188</v>
      </c>
      <c r="D17" s="335">
        <f>+D15+D7+D4</f>
        <v>-15450</v>
      </c>
    </row>
    <row r="18" spans="1:4" ht="12.75">
      <c r="A18" s="361"/>
      <c r="B18" s="331"/>
      <c r="C18" s="331"/>
      <c r="D18" s="331"/>
    </row>
    <row r="19" spans="1:4" ht="12.75">
      <c r="A19" s="361" t="s">
        <v>320</v>
      </c>
      <c r="B19" s="331">
        <v>-262266</v>
      </c>
      <c r="C19" s="331">
        <v>-289872</v>
      </c>
      <c r="D19" s="331">
        <f>+B19-C19</f>
        <v>27606</v>
      </c>
    </row>
    <row r="20" spans="1:4" ht="12.75">
      <c r="A20" s="361" t="s">
        <v>321</v>
      </c>
      <c r="B20" s="331">
        <v>-138321</v>
      </c>
      <c r="C20" s="331">
        <v>-137665</v>
      </c>
      <c r="D20" s="331">
        <f>+B20-C20</f>
        <v>-656</v>
      </c>
    </row>
    <row r="21" spans="1:4" ht="12.75">
      <c r="A21" s="361" t="s">
        <v>315</v>
      </c>
      <c r="B21" s="331">
        <v>-7870</v>
      </c>
      <c r="C21" s="331">
        <v>-8262</v>
      </c>
      <c r="D21" s="331">
        <f>+B21-C21</f>
        <v>392</v>
      </c>
    </row>
    <row r="22" spans="1:4" ht="12.75">
      <c r="A22" s="361" t="s">
        <v>322</v>
      </c>
      <c r="B22" s="331">
        <v>-8937</v>
      </c>
      <c r="C22" s="331">
        <v>-7365</v>
      </c>
      <c r="D22" s="331">
        <f>+B22-C22</f>
        <v>-1572</v>
      </c>
    </row>
    <row r="23" spans="1:4" ht="12.75">
      <c r="A23" s="361" t="s">
        <v>317</v>
      </c>
      <c r="B23" s="331"/>
      <c r="C23" s="331"/>
      <c r="D23" s="331"/>
    </row>
    <row r="24" spans="1:4" ht="12.75">
      <c r="A24" s="359" t="s">
        <v>323</v>
      </c>
      <c r="B24" s="335">
        <f>SUM(B19:B22)</f>
        <v>-417394</v>
      </c>
      <c r="C24" s="335">
        <f>SUM(C19:C22)</f>
        <v>-443164</v>
      </c>
      <c r="D24" s="335">
        <f>SUM(D19:D22)</f>
        <v>25770</v>
      </c>
    </row>
    <row r="25" spans="1:4" ht="13.5" thickBot="1">
      <c r="A25" s="361"/>
      <c r="B25" s="355"/>
      <c r="C25" s="355"/>
      <c r="D25" s="355"/>
    </row>
    <row r="26" spans="1:4" ht="13.5" thickBot="1">
      <c r="A26" s="362" t="s">
        <v>400</v>
      </c>
      <c r="B26" s="356">
        <f>+B24+B17</f>
        <v>-341656</v>
      </c>
      <c r="C26" s="356">
        <f>+C24+C17</f>
        <v>-351976</v>
      </c>
      <c r="D26" s="356">
        <f>+D24+D17</f>
        <v>10320</v>
      </c>
    </row>
    <row r="27" ht="12.75">
      <c r="A27" s="36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7.8515625" style="331" customWidth="1"/>
    <col min="2" max="2" width="13.421875" style="345" customWidth="1"/>
    <col min="3" max="3" width="13.57421875" style="345" customWidth="1"/>
    <col min="4" max="4" width="13.57421875" style="331" customWidth="1"/>
    <col min="5" max="16384" width="9.140625" style="348" customWidth="1"/>
  </cols>
  <sheetData>
    <row r="1" spans="1:4" s="319" customFormat="1" ht="13.5" thickBot="1">
      <c r="A1" s="358" t="s">
        <v>324</v>
      </c>
      <c r="B1" s="346"/>
      <c r="C1" s="318"/>
      <c r="D1" s="318"/>
    </row>
    <row r="2" spans="1:4" ht="13.5" thickBot="1">
      <c r="A2" s="360" t="s">
        <v>266</v>
      </c>
      <c r="B2" s="352" t="s">
        <v>397</v>
      </c>
      <c r="C2" s="352" t="s">
        <v>325</v>
      </c>
      <c r="D2" s="347" t="s">
        <v>287</v>
      </c>
    </row>
    <row r="3" spans="1:4" ht="12.75">
      <c r="A3" s="349"/>
      <c r="B3" s="333"/>
      <c r="C3" s="333"/>
      <c r="D3" s="333"/>
    </row>
    <row r="4" spans="1:4" ht="12.75">
      <c r="A4" s="359" t="s">
        <v>326</v>
      </c>
      <c r="B4" s="335">
        <v>820819</v>
      </c>
      <c r="C4" s="335">
        <v>795626</v>
      </c>
      <c r="D4" s="335">
        <f>+B4-C4</f>
        <v>25193</v>
      </c>
    </row>
    <row r="5" spans="1:4" ht="12.75">
      <c r="A5" s="353" t="s">
        <v>274</v>
      </c>
      <c r="B5" s="354">
        <v>215</v>
      </c>
      <c r="C5" s="354"/>
      <c r="D5" s="354">
        <f aca="true" t="shared" si="0" ref="D5:D15">+B5-C5</f>
        <v>215</v>
      </c>
    </row>
    <row r="6" spans="1:4" ht="12.75">
      <c r="A6" s="359"/>
      <c r="B6" s="335"/>
      <c r="C6" s="335"/>
      <c r="D6" s="335"/>
    </row>
    <row r="7" spans="1:4" ht="12.75">
      <c r="A7" s="361" t="s">
        <v>327</v>
      </c>
      <c r="B7" s="331">
        <v>474888</v>
      </c>
      <c r="C7" s="331">
        <v>461402</v>
      </c>
      <c r="D7" s="331">
        <f t="shared" si="0"/>
        <v>13486</v>
      </c>
    </row>
    <row r="8" spans="1:4" ht="12.75">
      <c r="A8" s="353" t="s">
        <v>274</v>
      </c>
      <c r="B8" s="354">
        <v>21490</v>
      </c>
      <c r="C8" s="354">
        <v>23157</v>
      </c>
      <c r="D8" s="354">
        <f t="shared" si="0"/>
        <v>-1667</v>
      </c>
    </row>
    <row r="9" spans="1:4" ht="12.75">
      <c r="A9" s="361" t="s">
        <v>328</v>
      </c>
      <c r="B9" s="331">
        <v>137645</v>
      </c>
      <c r="C9" s="331">
        <v>147773</v>
      </c>
      <c r="D9" s="331">
        <f t="shared" si="0"/>
        <v>-10128</v>
      </c>
    </row>
    <row r="10" spans="1:4" ht="12.75">
      <c r="A10" s="353" t="s">
        <v>274</v>
      </c>
      <c r="B10" s="354">
        <v>3256</v>
      </c>
      <c r="C10" s="354">
        <v>1292</v>
      </c>
      <c r="D10" s="354">
        <f t="shared" si="0"/>
        <v>1964</v>
      </c>
    </row>
    <row r="11" spans="1:4" ht="12.75">
      <c r="A11" s="361" t="s">
        <v>329</v>
      </c>
      <c r="B11" s="331">
        <v>132451</v>
      </c>
      <c r="C11" s="331">
        <v>129663</v>
      </c>
      <c r="D11" s="331">
        <f t="shared" si="0"/>
        <v>2788</v>
      </c>
    </row>
    <row r="12" spans="1:4" ht="12.75">
      <c r="A12" s="361" t="s">
        <v>330</v>
      </c>
      <c r="B12" s="331">
        <v>18721</v>
      </c>
      <c r="C12" s="331">
        <v>18995</v>
      </c>
      <c r="D12" s="331">
        <f t="shared" si="0"/>
        <v>-274</v>
      </c>
    </row>
    <row r="13" spans="1:4" ht="12.75">
      <c r="A13" s="361" t="s">
        <v>331</v>
      </c>
      <c r="B13" s="331">
        <v>24230</v>
      </c>
      <c r="C13" s="331">
        <v>26917</v>
      </c>
      <c r="D13" s="331">
        <f t="shared" si="0"/>
        <v>-2687</v>
      </c>
    </row>
    <row r="14" spans="1:4" ht="12.75">
      <c r="A14" s="361" t="s">
        <v>332</v>
      </c>
      <c r="B14" s="331">
        <v>59113</v>
      </c>
      <c r="C14" s="331">
        <v>64088</v>
      </c>
      <c r="D14" s="331">
        <f t="shared" si="0"/>
        <v>-4975</v>
      </c>
    </row>
    <row r="15" spans="1:4" ht="12.75">
      <c r="A15" s="353" t="s">
        <v>274</v>
      </c>
      <c r="B15" s="354">
        <v>953</v>
      </c>
      <c r="C15" s="354">
        <v>900</v>
      </c>
      <c r="D15" s="354">
        <f t="shared" si="0"/>
        <v>53</v>
      </c>
    </row>
    <row r="16" spans="1:4" ht="12.75">
      <c r="A16" s="361" t="s">
        <v>333</v>
      </c>
      <c r="B16" s="331">
        <v>17420</v>
      </c>
      <c r="C16" s="331">
        <v>13388</v>
      </c>
      <c r="D16" s="331">
        <f>+B16-C16</f>
        <v>4032</v>
      </c>
    </row>
    <row r="17" spans="1:4" ht="13.5" thickBot="1">
      <c r="A17" s="353" t="s">
        <v>274</v>
      </c>
      <c r="B17" s="354">
        <v>26</v>
      </c>
      <c r="C17" s="354">
        <v>0</v>
      </c>
      <c r="D17" s="354">
        <f>+B17-C17</f>
        <v>26</v>
      </c>
    </row>
    <row r="18" spans="1:4" ht="13.5" thickBot="1">
      <c r="A18" s="363" t="s">
        <v>334</v>
      </c>
      <c r="B18" s="350">
        <f>+B4-B7-B9-B11-B12-B13+B14-B16</f>
        <v>74577</v>
      </c>
      <c r="C18" s="350">
        <v>61576</v>
      </c>
      <c r="D18" s="350">
        <f>+B18-C18</f>
        <v>13001</v>
      </c>
    </row>
    <row r="19" spans="1:3" ht="13.5" thickTop="1">
      <c r="A19" s="361"/>
      <c r="B19" s="331"/>
      <c r="C19" s="331"/>
    </row>
    <row r="20" spans="1:4" ht="12.75">
      <c r="A20" s="361" t="s">
        <v>335</v>
      </c>
      <c r="B20" s="331"/>
      <c r="C20" s="331">
        <v>171</v>
      </c>
      <c r="D20" s="331">
        <f>+B20-C20</f>
        <v>-171</v>
      </c>
    </row>
    <row r="21" spans="1:4" ht="12.75">
      <c r="A21" s="361" t="s">
        <v>336</v>
      </c>
      <c r="B21" s="331">
        <v>1220</v>
      </c>
      <c r="C21" s="331">
        <v>1828</v>
      </c>
      <c r="D21" s="331">
        <f>+B21-C21</f>
        <v>-608</v>
      </c>
    </row>
    <row r="22" spans="1:4" ht="12.75">
      <c r="A22" s="361" t="s">
        <v>337</v>
      </c>
      <c r="B22" s="331">
        <v>14582</v>
      </c>
      <c r="C22" s="331">
        <v>18105</v>
      </c>
      <c r="D22" s="331">
        <f>+B22-C22</f>
        <v>-3523</v>
      </c>
    </row>
    <row r="23" spans="1:4" ht="12.75">
      <c r="A23" s="353" t="s">
        <v>274</v>
      </c>
      <c r="B23" s="354">
        <v>43</v>
      </c>
      <c r="C23" s="354">
        <v>0</v>
      </c>
      <c r="D23" s="354">
        <f>+B23-C23</f>
        <v>43</v>
      </c>
    </row>
    <row r="24" spans="1:4" ht="13.5" thickBot="1">
      <c r="A24" s="361" t="s">
        <v>349</v>
      </c>
      <c r="B24" s="331">
        <v>1556</v>
      </c>
      <c r="C24" s="331">
        <v>-332</v>
      </c>
      <c r="D24" s="331">
        <f>+B24-C24</f>
        <v>1888</v>
      </c>
    </row>
    <row r="25" spans="1:4" ht="13.5" thickBot="1">
      <c r="A25" s="363" t="s">
        <v>338</v>
      </c>
      <c r="B25" s="336">
        <f>+B18+B20+B21-B22+B24</f>
        <v>62771</v>
      </c>
      <c r="C25" s="336">
        <v>45138</v>
      </c>
      <c r="D25" s="336">
        <f>+D18+D20+D21-D22+D24</f>
        <v>17633</v>
      </c>
    </row>
    <row r="26" spans="1:3" ht="13.5" thickTop="1">
      <c r="A26" s="361"/>
      <c r="B26" s="331"/>
      <c r="C26" s="331"/>
    </row>
    <row r="27" spans="1:4" ht="12.75">
      <c r="A27" s="361" t="s">
        <v>339</v>
      </c>
      <c r="B27" s="335">
        <v>29691</v>
      </c>
      <c r="C27" s="335">
        <v>19409</v>
      </c>
      <c r="D27" s="335">
        <f>+B27-C27</f>
        <v>10282</v>
      </c>
    </row>
    <row r="28" spans="1:3" ht="13.5" thickBot="1">
      <c r="A28" s="361"/>
      <c r="B28" s="331"/>
      <c r="C28" s="331"/>
    </row>
    <row r="29" spans="1:4" ht="13.5" thickBot="1">
      <c r="A29" s="369" t="s">
        <v>340</v>
      </c>
      <c r="B29" s="336">
        <f>+B25-B27</f>
        <v>33080</v>
      </c>
      <c r="C29" s="336">
        <v>25729</v>
      </c>
      <c r="D29" s="336">
        <f>+B29-C29</f>
        <v>7351</v>
      </c>
    </row>
    <row r="30" spans="1:4" ht="13.5" thickTop="1">
      <c r="A30" s="370"/>
      <c r="B30" s="333"/>
      <c r="C30" s="333"/>
      <c r="D30" s="333"/>
    </row>
    <row r="31" spans="1:4" ht="12.75">
      <c r="A31" s="371" t="s">
        <v>341</v>
      </c>
      <c r="B31" s="333"/>
      <c r="C31" s="333"/>
      <c r="D31" s="333"/>
    </row>
    <row r="32" spans="1:4" ht="25.5">
      <c r="A32" s="371" t="s">
        <v>342</v>
      </c>
      <c r="B32" s="335"/>
      <c r="C32" s="335"/>
      <c r="D32" s="335">
        <f>+B32-C32</f>
        <v>0</v>
      </c>
    </row>
    <row r="33" spans="1:3" ht="13.5" thickBot="1">
      <c r="A33" s="361"/>
      <c r="B33" s="331"/>
      <c r="C33" s="331"/>
    </row>
    <row r="34" spans="1:4" ht="13.5" thickBot="1">
      <c r="A34" s="363" t="s">
        <v>343</v>
      </c>
      <c r="B34" s="336">
        <f>+B29+B32</f>
        <v>33080</v>
      </c>
      <c r="C34" s="336">
        <v>25729</v>
      </c>
      <c r="D34" s="336">
        <f>+B34-C34</f>
        <v>7351</v>
      </c>
    </row>
    <row r="35" spans="1:4" ht="13.5" thickTop="1">
      <c r="A35" s="359"/>
      <c r="B35" s="333"/>
      <c r="C35" s="333"/>
      <c r="D35" s="333"/>
    </row>
    <row r="36" spans="1:4" ht="12.75">
      <c r="A36" s="359" t="s">
        <v>344</v>
      </c>
      <c r="B36" s="333"/>
      <c r="C36" s="333"/>
      <c r="D36" s="333"/>
    </row>
    <row r="37" spans="1:4" ht="12.75">
      <c r="A37" s="359" t="s">
        <v>345</v>
      </c>
      <c r="B37" s="335">
        <f>+B34-B38</f>
        <v>33033</v>
      </c>
      <c r="C37" s="335">
        <v>25655</v>
      </c>
      <c r="D37" s="335">
        <f>+B37-C37</f>
        <v>7378</v>
      </c>
    </row>
    <row r="38" spans="1:4" ht="12.75">
      <c r="A38" s="359" t="s">
        <v>346</v>
      </c>
      <c r="B38" s="335">
        <v>47</v>
      </c>
      <c r="C38" s="335">
        <v>74</v>
      </c>
      <c r="D38" s="335">
        <f>+B38-C38</f>
        <v>-27</v>
      </c>
    </row>
    <row r="39" spans="1:4" ht="12.75">
      <c r="A39" s="359"/>
      <c r="B39" s="335"/>
      <c r="C39" s="335"/>
      <c r="D39" s="335"/>
    </row>
    <row r="40" spans="1:4" ht="12.75">
      <c r="A40" s="359" t="s">
        <v>347</v>
      </c>
      <c r="B40" s="357">
        <v>0.085</v>
      </c>
      <c r="C40" s="357">
        <v>0.066</v>
      </c>
      <c r="D40" s="357">
        <f>+B40-C40</f>
        <v>0.019000000000000003</v>
      </c>
    </row>
    <row r="41" spans="1:4" ht="12.75">
      <c r="A41" s="359" t="s">
        <v>348</v>
      </c>
      <c r="B41" s="357">
        <v>0.085</v>
      </c>
      <c r="C41" s="357">
        <v>0.066</v>
      </c>
      <c r="D41" s="357">
        <f>+B41-C41</f>
        <v>0.019000000000000003</v>
      </c>
    </row>
    <row r="42" spans="2:3" ht="12.75">
      <c r="B42" s="331"/>
      <c r="C42" s="331"/>
    </row>
    <row r="43" spans="2:3" ht="12.75">
      <c r="B43" s="331"/>
      <c r="C43" s="331"/>
    </row>
    <row r="44" spans="1:4" ht="13.5" thickBot="1">
      <c r="A44" s="336" t="s">
        <v>264</v>
      </c>
      <c r="B44" s="336">
        <f>+B18+B12+B13</f>
        <v>117528</v>
      </c>
      <c r="C44" s="336">
        <v>107488</v>
      </c>
      <c r="D44" s="336">
        <f>+B44-C44</f>
        <v>10040</v>
      </c>
    </row>
    <row r="45" spans="2:3" ht="13.5" thickTop="1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1:3" ht="12.75">
      <c r="A116" s="331" t="s">
        <v>261</v>
      </c>
      <c r="B116" s="331"/>
      <c r="C116" s="331"/>
    </row>
    <row r="117" spans="2:3" ht="12.75">
      <c r="B117" s="331"/>
      <c r="C117" s="331"/>
    </row>
    <row r="118" spans="1:3" ht="12.75">
      <c r="A118" s="335" t="s">
        <v>262</v>
      </c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4" ht="12.75">
      <c r="B163" s="331"/>
      <c r="C163" s="331"/>
      <c r="D163" s="331">
        <f>+D161+D158+D125+D116+D109+D118</f>
        <v>0</v>
      </c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  <row r="224" spans="2:3" ht="12.75">
      <c r="B224" s="331"/>
      <c r="C224" s="331"/>
    </row>
    <row r="225" spans="2:3" ht="12.75">
      <c r="B225" s="331"/>
      <c r="C225" s="331"/>
    </row>
    <row r="226" spans="2:3" ht="12.75">
      <c r="B226" s="331"/>
      <c r="C226" s="331"/>
    </row>
    <row r="227" spans="2:3" ht="12.75">
      <c r="B227" s="331"/>
      <c r="C227" s="331"/>
    </row>
    <row r="228" spans="2:3" ht="12.75">
      <c r="B228" s="331"/>
      <c r="C228" s="331"/>
    </row>
    <row r="229" spans="2:3" ht="12.75">
      <c r="B229" s="331"/>
      <c r="C229" s="331"/>
    </row>
    <row r="230" spans="2:3" ht="12.75">
      <c r="B230" s="331"/>
      <c r="C230" s="331"/>
    </row>
    <row r="231" spans="2:3" ht="12.75">
      <c r="B231" s="331"/>
      <c r="C231" s="331"/>
    </row>
    <row r="232" spans="2:3" ht="12.75">
      <c r="B232" s="331"/>
      <c r="C232" s="331"/>
    </row>
    <row r="233" spans="2:3" ht="12.75">
      <c r="B233" s="331"/>
      <c r="C233" s="331"/>
    </row>
    <row r="234" spans="2:3" ht="12.75">
      <c r="B234" s="331"/>
      <c r="C234" s="331"/>
    </row>
    <row r="235" spans="2:3" ht="12.75">
      <c r="B235" s="331"/>
      <c r="C235" s="331"/>
    </row>
    <row r="236" spans="2:3" ht="12.75">
      <c r="B236" s="331"/>
      <c r="C236" s="331"/>
    </row>
    <row r="237" spans="2:3" ht="12.75">
      <c r="B237" s="331"/>
      <c r="C237" s="331"/>
    </row>
    <row r="238" spans="2:3" ht="12.75">
      <c r="B238" s="331"/>
      <c r="C238" s="331"/>
    </row>
    <row r="239" spans="2:3" ht="12.75">
      <c r="B239" s="331"/>
      <c r="C239" s="331"/>
    </row>
    <row r="240" spans="2:3" ht="12.75">
      <c r="B240" s="331"/>
      <c r="C240" s="331"/>
    </row>
    <row r="241" spans="2:3" ht="12.75">
      <c r="B241" s="331"/>
      <c r="C241" s="331"/>
    </row>
    <row r="242" spans="2:3" ht="12.75">
      <c r="B242" s="331"/>
      <c r="C242" s="331"/>
    </row>
    <row r="243" spans="2:3" ht="12.75">
      <c r="B243" s="331"/>
      <c r="C243" s="331"/>
    </row>
    <row r="244" spans="2:3" ht="12.75">
      <c r="B244" s="331"/>
      <c r="C244" s="331"/>
    </row>
    <row r="245" spans="2:3" ht="12.75">
      <c r="B245" s="331"/>
      <c r="C245" s="331"/>
    </row>
    <row r="246" spans="2:3" ht="12.75">
      <c r="B246" s="331"/>
      <c r="C246" s="331"/>
    </row>
    <row r="247" spans="2:3" ht="12.75">
      <c r="B247" s="331"/>
      <c r="C247" s="331"/>
    </row>
    <row r="248" spans="2:3" ht="12.75">
      <c r="B248" s="331"/>
      <c r="C248" s="331"/>
    </row>
    <row r="249" spans="2:3" ht="12.75">
      <c r="B249" s="331"/>
      <c r="C249" s="33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00" t="s">
        <v>231</v>
      </c>
      <c r="C1" s="401"/>
      <c r="D1" s="402"/>
      <c r="E1" s="400" t="s">
        <v>237</v>
      </c>
      <c r="F1" s="401"/>
      <c r="G1" s="402"/>
      <c r="H1" s="401" t="s">
        <v>233</v>
      </c>
      <c r="I1" s="401"/>
      <c r="J1" s="402"/>
      <c r="K1" s="400" t="s">
        <v>234</v>
      </c>
      <c r="L1" s="401"/>
      <c r="M1" s="401"/>
      <c r="N1" s="400" t="s">
        <v>238</v>
      </c>
      <c r="O1" s="401"/>
      <c r="P1" s="402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03" t="s">
        <v>231</v>
      </c>
      <c r="C10" s="404"/>
      <c r="D10" s="405"/>
      <c r="E10" s="403" t="s">
        <v>232</v>
      </c>
      <c r="F10" s="404"/>
      <c r="G10" s="405"/>
      <c r="H10" s="403"/>
      <c r="I10" s="404"/>
      <c r="J10" s="405"/>
      <c r="K10" s="403"/>
      <c r="L10" s="404"/>
      <c r="M10" s="405"/>
      <c r="N10" s="403"/>
      <c r="O10" s="404"/>
      <c r="P10" s="405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4.00390625" style="386" bestFit="1" customWidth="1"/>
    <col min="2" max="3" width="14.00390625" style="386" customWidth="1"/>
    <col min="4" max="16384" width="9.140625" style="386" customWidth="1"/>
  </cols>
  <sheetData>
    <row r="1" spans="1:3" ht="12.75">
      <c r="A1" s="389" t="s">
        <v>350</v>
      </c>
      <c r="B1" s="390" t="s">
        <v>352</v>
      </c>
      <c r="C1" s="390" t="s">
        <v>351</v>
      </c>
    </row>
    <row r="2" spans="1:3" ht="12.75">
      <c r="A2" s="385" t="s">
        <v>353</v>
      </c>
      <c r="B2" s="382"/>
      <c r="C2" s="382"/>
    </row>
    <row r="3" spans="1:3" ht="12.75">
      <c r="A3" s="383" t="s">
        <v>343</v>
      </c>
      <c r="B3" s="384">
        <v>33033</v>
      </c>
      <c r="C3" s="384">
        <v>25655</v>
      </c>
    </row>
    <row r="4" spans="1:3" ht="12.75">
      <c r="A4" s="383" t="s">
        <v>354</v>
      </c>
      <c r="B4" s="384">
        <v>47</v>
      </c>
      <c r="C4" s="384">
        <v>74</v>
      </c>
    </row>
    <row r="5" spans="1:3" ht="12.75">
      <c r="A5" s="383" t="s">
        <v>339</v>
      </c>
      <c r="B5" s="384">
        <v>29691</v>
      </c>
      <c r="C5" s="384">
        <v>19409</v>
      </c>
    </row>
    <row r="6" spans="1:3" ht="12.75">
      <c r="A6" s="383" t="s">
        <v>330</v>
      </c>
      <c r="B6" s="384">
        <v>18721</v>
      </c>
      <c r="C6" s="384">
        <v>18995</v>
      </c>
    </row>
    <row r="7" spans="1:3" ht="12.75">
      <c r="A7" s="383" t="s">
        <v>331</v>
      </c>
      <c r="B7" s="384">
        <v>24230</v>
      </c>
      <c r="C7" s="384">
        <v>26917</v>
      </c>
    </row>
    <row r="8" spans="1:3" ht="12.75">
      <c r="A8" s="383" t="s">
        <v>355</v>
      </c>
      <c r="B8" s="384">
        <v>1381</v>
      </c>
      <c r="C8" s="384">
        <v>1015</v>
      </c>
    </row>
    <row r="9" spans="1:3" ht="12.75">
      <c r="A9" s="383" t="s">
        <v>356</v>
      </c>
      <c r="B9" s="384">
        <v>19090</v>
      </c>
      <c r="C9" s="384">
        <v>13748</v>
      </c>
    </row>
    <row r="10" spans="1:3" ht="12.75">
      <c r="A10" s="383" t="s">
        <v>357</v>
      </c>
      <c r="B10" s="384">
        <v>1226</v>
      </c>
      <c r="C10" s="384">
        <v>615</v>
      </c>
    </row>
    <row r="11" spans="1:3" ht="12.75">
      <c r="A11" s="383" t="s">
        <v>358</v>
      </c>
      <c r="B11" s="384">
        <v>-1919</v>
      </c>
      <c r="C11" s="384">
        <v>6</v>
      </c>
    </row>
    <row r="12" spans="1:3" ht="12.75">
      <c r="A12" s="383" t="s">
        <v>336</v>
      </c>
      <c r="B12" s="384">
        <v>-1220</v>
      </c>
      <c r="C12" s="384">
        <v>-1828</v>
      </c>
    </row>
    <row r="13" spans="1:3" ht="12.75">
      <c r="A13" s="383" t="s">
        <v>359</v>
      </c>
      <c r="B13" s="384"/>
      <c r="C13" s="377">
        <v>-177</v>
      </c>
    </row>
    <row r="14" spans="1:3" ht="12.75">
      <c r="A14" s="383" t="s">
        <v>337</v>
      </c>
      <c r="B14" s="384">
        <v>11887</v>
      </c>
      <c r="C14" s="384">
        <v>17861</v>
      </c>
    </row>
    <row r="15" spans="1:3" ht="12.75">
      <c r="A15" s="383" t="s">
        <v>360</v>
      </c>
      <c r="B15" s="384">
        <v>-1604</v>
      </c>
      <c r="C15" s="384">
        <v>-4298</v>
      </c>
    </row>
    <row r="16" spans="1:3" ht="12.75">
      <c r="A16" s="385" t="s">
        <v>361</v>
      </c>
      <c r="B16" s="384"/>
      <c r="C16" s="384"/>
    </row>
    <row r="17" spans="1:3" ht="12.75">
      <c r="A17" s="383" t="s">
        <v>362</v>
      </c>
      <c r="B17" s="384">
        <v>-109692</v>
      </c>
      <c r="C17" s="384">
        <v>-130047</v>
      </c>
    </row>
    <row r="18" spans="1:3" ht="12.75">
      <c r="A18" s="383" t="s">
        <v>363</v>
      </c>
      <c r="B18" s="384">
        <v>-906</v>
      </c>
      <c r="C18" s="384">
        <v>3267</v>
      </c>
    </row>
    <row r="19" spans="1:3" ht="12.75">
      <c r="A19" s="383" t="s">
        <v>364</v>
      </c>
      <c r="B19" s="384">
        <v>-25164</v>
      </c>
      <c r="C19" s="384">
        <v>-23251</v>
      </c>
    </row>
    <row r="20" spans="1:3" ht="12.75">
      <c r="A20" s="383" t="s">
        <v>365</v>
      </c>
      <c r="B20" s="384">
        <v>117894</v>
      </c>
      <c r="C20" s="384">
        <v>114615</v>
      </c>
    </row>
    <row r="21" spans="1:3" ht="12.75">
      <c r="A21" s="383" t="s">
        <v>366</v>
      </c>
      <c r="B21" s="384">
        <v>2190</v>
      </c>
      <c r="C21" s="384">
        <v>21121</v>
      </c>
    </row>
    <row r="22" spans="1:3" ht="12.75">
      <c r="A22" s="374" t="s">
        <v>367</v>
      </c>
      <c r="B22" s="377">
        <v>-6914</v>
      </c>
      <c r="C22" s="377">
        <v>-8124</v>
      </c>
    </row>
    <row r="23" spans="1:3" ht="12.75">
      <c r="A23" s="383" t="s">
        <v>368</v>
      </c>
      <c r="B23" s="384">
        <v>-7074</v>
      </c>
      <c r="C23" s="384">
        <v>-4572</v>
      </c>
    </row>
    <row r="24" spans="1:3" ht="12.75">
      <c r="A24" s="383" t="s">
        <v>369</v>
      </c>
      <c r="B24" s="384">
        <v>-36416</v>
      </c>
      <c r="C24" s="384">
        <f>12739-336-1499</f>
        <v>10904</v>
      </c>
    </row>
    <row r="25" spans="1:3" ht="12.75">
      <c r="A25" s="380" t="s">
        <v>370</v>
      </c>
      <c r="B25" s="391">
        <f>SUM(B3:B24)</f>
        <v>68481</v>
      </c>
      <c r="C25" s="391">
        <f>SUM(C3:C24)</f>
        <v>101905</v>
      </c>
    </row>
    <row r="26" spans="1:3" ht="12.75">
      <c r="A26" s="383" t="s">
        <v>371</v>
      </c>
      <c r="B26" s="384">
        <v>-5981</v>
      </c>
      <c r="C26" s="384">
        <v>-12139</v>
      </c>
    </row>
    <row r="27" spans="1:3" ht="12.75">
      <c r="A27" s="383" t="s">
        <v>372</v>
      </c>
      <c r="B27" s="384">
        <v>-1009</v>
      </c>
      <c r="C27" s="384">
        <v>-9898</v>
      </c>
    </row>
    <row r="28" spans="1:3" ht="12.75">
      <c r="A28" s="383" t="s">
        <v>373</v>
      </c>
      <c r="B28" s="384"/>
      <c r="C28" s="384"/>
    </row>
    <row r="29" spans="1:3" ht="12.75">
      <c r="A29" s="380" t="s">
        <v>374</v>
      </c>
      <c r="B29" s="391">
        <f>SUM(B25:B28)</f>
        <v>61491</v>
      </c>
      <c r="C29" s="391">
        <f>SUM(C25:C28)</f>
        <v>79868</v>
      </c>
    </row>
    <row r="30" spans="1:3" ht="12.75">
      <c r="A30" s="383"/>
      <c r="B30" s="384"/>
      <c r="C30" s="384"/>
    </row>
    <row r="31" spans="1:3" ht="12.75">
      <c r="A31" s="385" t="s">
        <v>375</v>
      </c>
      <c r="B31" s="384"/>
      <c r="C31" s="384"/>
    </row>
    <row r="32" spans="1:3" ht="12.75">
      <c r="A32" s="383" t="s">
        <v>376</v>
      </c>
      <c r="B32" s="384">
        <v>-8558</v>
      </c>
      <c r="C32" s="384">
        <v>-20361</v>
      </c>
    </row>
    <row r="33" spans="1:3" ht="12.75">
      <c r="A33" s="383" t="s">
        <v>377</v>
      </c>
      <c r="B33" s="384">
        <v>3340</v>
      </c>
      <c r="C33" s="384">
        <v>165</v>
      </c>
    </row>
    <row r="34" spans="1:3" ht="12.75">
      <c r="A34" s="383" t="s">
        <v>378</v>
      </c>
      <c r="B34" s="384">
        <v>-26287</v>
      </c>
      <c r="C34" s="384">
        <v>-26477</v>
      </c>
    </row>
    <row r="35" spans="1:3" ht="12.75">
      <c r="A35" s="383" t="s">
        <v>379</v>
      </c>
      <c r="B35" s="384">
        <v>181</v>
      </c>
      <c r="C35" s="384">
        <v>9</v>
      </c>
    </row>
    <row r="36" spans="1:3" ht="12.75">
      <c r="A36" s="383" t="s">
        <v>380</v>
      </c>
      <c r="B36" s="384"/>
      <c r="C36" s="384"/>
    </row>
    <row r="37" spans="1:3" ht="12.75">
      <c r="A37" s="383" t="s">
        <v>381</v>
      </c>
      <c r="B37" s="384"/>
      <c r="C37" s="384"/>
    </row>
    <row r="38" spans="1:3" ht="12.75">
      <c r="A38" s="383" t="s">
        <v>382</v>
      </c>
      <c r="B38" s="384">
        <v>-23097</v>
      </c>
      <c r="C38" s="384">
        <v>-18128</v>
      </c>
    </row>
    <row r="39" spans="1:3" ht="12.75">
      <c r="A39" s="383" t="s">
        <v>383</v>
      </c>
      <c r="B39" s="384"/>
      <c r="C39" s="384"/>
    </row>
    <row r="40" spans="1:3" ht="12.75">
      <c r="A40" s="383" t="s">
        <v>384</v>
      </c>
      <c r="B40" s="384">
        <v>510</v>
      </c>
      <c r="C40" s="384">
        <v>846</v>
      </c>
    </row>
    <row r="41" spans="1:3" ht="12.75">
      <c r="A41" s="380" t="s">
        <v>385</v>
      </c>
      <c r="B41" s="391">
        <f>SUM(B32:B40)</f>
        <v>-53911</v>
      </c>
      <c r="C41" s="391">
        <f>SUM(C32:C40)</f>
        <v>-63946</v>
      </c>
    </row>
    <row r="42" spans="1:3" ht="12.75">
      <c r="A42" s="383"/>
      <c r="B42" s="384"/>
      <c r="C42" s="384"/>
    </row>
    <row r="43" spans="1:3" ht="12.75">
      <c r="A43" s="385" t="s">
        <v>386</v>
      </c>
      <c r="B43" s="384"/>
      <c r="C43" s="384"/>
    </row>
    <row r="44" spans="1:3" ht="12.75">
      <c r="A44" s="383" t="s">
        <v>387</v>
      </c>
      <c r="B44" s="384">
        <v>-2897</v>
      </c>
      <c r="C44" s="384">
        <v>-1024</v>
      </c>
    </row>
    <row r="45" spans="1:3" ht="12.75">
      <c r="A45" s="383" t="s">
        <v>388</v>
      </c>
      <c r="B45" s="384">
        <v>-25765</v>
      </c>
      <c r="C45" s="384">
        <v>-22117</v>
      </c>
    </row>
    <row r="46" spans="1:3" ht="12.75">
      <c r="A46" s="383" t="s">
        <v>389</v>
      </c>
      <c r="B46" s="384">
        <v>22487</v>
      </c>
      <c r="C46" s="384">
        <v>172897</v>
      </c>
    </row>
    <row r="47" spans="1:3" ht="12.75">
      <c r="A47" s="383" t="s">
        <v>390</v>
      </c>
      <c r="B47" s="384">
        <v>-45325</v>
      </c>
      <c r="C47" s="384">
        <v>-49706</v>
      </c>
    </row>
    <row r="48" spans="1:3" ht="12.75">
      <c r="A48" s="383" t="s">
        <v>391</v>
      </c>
      <c r="B48" s="384">
        <v>-377</v>
      </c>
      <c r="C48" s="384">
        <v>-360</v>
      </c>
    </row>
    <row r="49" spans="1:3" ht="12.75">
      <c r="A49" s="380" t="s">
        <v>392</v>
      </c>
      <c r="B49" s="391">
        <f>SUM(B44:B48)</f>
        <v>-51877</v>
      </c>
      <c r="C49" s="391">
        <f>SUM(C44:C48)</f>
        <v>99690</v>
      </c>
    </row>
    <row r="50" spans="1:3" ht="12.75">
      <c r="A50" s="383"/>
      <c r="B50" s="384"/>
      <c r="C50" s="384"/>
    </row>
    <row r="51" spans="1:3" ht="12.75">
      <c r="A51" s="372" t="s">
        <v>393</v>
      </c>
      <c r="B51" s="373">
        <f>+B49+B41+B29</f>
        <v>-44297</v>
      </c>
      <c r="C51" s="373">
        <f>+C49+C41+C29</f>
        <v>115612</v>
      </c>
    </row>
    <row r="52" spans="1:3" ht="12.75">
      <c r="A52" s="383"/>
      <c r="B52" s="384"/>
      <c r="C52" s="384"/>
    </row>
    <row r="53" spans="1:3" ht="12.75">
      <c r="A53" s="380" t="s">
        <v>394</v>
      </c>
      <c r="B53" s="392">
        <v>198281</v>
      </c>
      <c r="C53" s="391">
        <v>25976</v>
      </c>
    </row>
    <row r="54" spans="1:3" ht="12.75">
      <c r="A54" s="383" t="s">
        <v>395</v>
      </c>
      <c r="B54" s="377">
        <v>9287</v>
      </c>
      <c r="C54" s="384">
        <f>-1434+1499</f>
        <v>65</v>
      </c>
    </row>
    <row r="55" spans="1:3" ht="12.75">
      <c r="A55" s="381" t="s">
        <v>396</v>
      </c>
      <c r="B55" s="391">
        <f>SUM(B51:B54)</f>
        <v>163271</v>
      </c>
      <c r="C55" s="391">
        <f>SUM(C51:C54)</f>
        <v>141653</v>
      </c>
    </row>
    <row r="57" spans="2:3" ht="12.75">
      <c r="B57" s="387"/>
      <c r="C57" s="387"/>
    </row>
    <row r="58" spans="1:3" ht="12.75">
      <c r="A58" s="388"/>
      <c r="C58" s="388"/>
    </row>
    <row r="59" spans="1:3" ht="12.75">
      <c r="A59" s="374"/>
      <c r="B59" s="375"/>
      <c r="C59" s="375"/>
    </row>
    <row r="60" spans="1:3" ht="12.75">
      <c r="A60" s="376"/>
      <c r="B60" s="377"/>
      <c r="C60" s="377"/>
    </row>
    <row r="61" spans="1:3" ht="12.75">
      <c r="A61" s="374"/>
      <c r="B61" s="377"/>
      <c r="C61" s="377"/>
    </row>
    <row r="62" spans="1:3" ht="12.75">
      <c r="A62" s="374"/>
      <c r="B62" s="377"/>
      <c r="C62" s="377"/>
    </row>
    <row r="63" spans="1:3" ht="12.75">
      <c r="A63" s="374"/>
      <c r="B63" s="377"/>
      <c r="C63" s="377"/>
    </row>
    <row r="64" spans="1:3" ht="12.75">
      <c r="A64" s="374"/>
      <c r="C64" s="377"/>
    </row>
    <row r="65" spans="1:3" ht="12.75">
      <c r="A65" s="374"/>
      <c r="C65" s="377"/>
    </row>
    <row r="66" spans="1:3" ht="12.75">
      <c r="A66" s="374"/>
      <c r="C66" s="377"/>
    </row>
    <row r="67" spans="1:3" ht="12.75">
      <c r="A67" s="374"/>
      <c r="C67" s="377"/>
    </row>
    <row r="68" spans="1:3" ht="12.75">
      <c r="A68" s="374"/>
      <c r="C68" s="377"/>
    </row>
    <row r="69" spans="1:3" ht="12.75">
      <c r="A69" s="374"/>
      <c r="C69" s="377"/>
    </row>
    <row r="70" spans="1:3" ht="12.75">
      <c r="A70" s="374"/>
      <c r="C70" s="377"/>
    </row>
    <row r="71" spans="1:3" ht="12.75">
      <c r="A71" s="374"/>
      <c r="C71" s="377"/>
    </row>
    <row r="72" spans="1:3" ht="12.75">
      <c r="A72" s="374"/>
      <c r="C72" s="377"/>
    </row>
    <row r="73" spans="1:3" ht="12.75">
      <c r="A73" s="374"/>
      <c r="C73" s="377"/>
    </row>
    <row r="74" spans="1:3" ht="12.75">
      <c r="A74" s="374"/>
      <c r="C74" s="377"/>
    </row>
    <row r="75" spans="1:3" ht="12.75">
      <c r="A75" s="374"/>
      <c r="C75" s="377"/>
    </row>
    <row r="76" spans="1:3" ht="12.75">
      <c r="A76" s="376"/>
      <c r="C76" s="377"/>
    </row>
    <row r="77" spans="1:3" ht="12.75">
      <c r="A77" s="374"/>
      <c r="C77" s="377"/>
    </row>
    <row r="78" spans="1:3" ht="12.75">
      <c r="A78" s="374"/>
      <c r="C78" s="377"/>
    </row>
    <row r="79" spans="1:3" ht="12.75">
      <c r="A79" s="374"/>
      <c r="C79" s="377"/>
    </row>
    <row r="80" spans="1:3" ht="12.75">
      <c r="A80" s="374"/>
      <c r="C80" s="377"/>
    </row>
    <row r="81" spans="1:3" ht="12.75">
      <c r="A81" s="374"/>
      <c r="C81" s="377"/>
    </row>
    <row r="82" spans="1:3" ht="12.75">
      <c r="A82" s="374"/>
      <c r="C82" s="377"/>
    </row>
    <row r="83" spans="1:3" ht="12.75">
      <c r="A83" s="374"/>
      <c r="C83" s="377"/>
    </row>
    <row r="84" spans="1:3" ht="12.75">
      <c r="A84" s="374"/>
      <c r="C84" s="377"/>
    </row>
    <row r="85" spans="1:3" ht="12.75">
      <c r="A85" s="378"/>
      <c r="C85" s="377"/>
    </row>
    <row r="86" spans="1:3" ht="12.75">
      <c r="A86" s="374"/>
      <c r="C86" s="377"/>
    </row>
    <row r="87" spans="1:3" ht="12.75">
      <c r="A87" s="374"/>
      <c r="C87" s="377"/>
    </row>
    <row r="88" spans="1:3" ht="12.75">
      <c r="A88" s="374"/>
      <c r="C88" s="377"/>
    </row>
    <row r="89" spans="1:3" ht="12.75">
      <c r="A89" s="378"/>
      <c r="C89" s="377"/>
    </row>
    <row r="90" spans="1:3" ht="12.75">
      <c r="A90" s="374"/>
      <c r="C90" s="377"/>
    </row>
    <row r="91" spans="1:3" ht="12.75">
      <c r="A91" s="376"/>
      <c r="C91" s="377"/>
    </row>
    <row r="92" spans="1:3" ht="12.75">
      <c r="A92" s="374"/>
      <c r="C92" s="377"/>
    </row>
    <row r="93" spans="1:3" ht="12.75">
      <c r="A93" s="374"/>
      <c r="C93" s="377"/>
    </row>
    <row r="94" spans="1:3" ht="12.75">
      <c r="A94" s="374"/>
      <c r="C94" s="377"/>
    </row>
    <row r="95" spans="1:3" ht="12.75">
      <c r="A95" s="374"/>
      <c r="C95" s="377"/>
    </row>
    <row r="96" spans="1:3" ht="12.75">
      <c r="A96" s="374"/>
      <c r="C96" s="377"/>
    </row>
    <row r="97" spans="1:3" ht="12.75">
      <c r="A97" s="374"/>
      <c r="C97" s="377"/>
    </row>
    <row r="98" spans="1:3" ht="12.75">
      <c r="A98" s="374"/>
      <c r="C98" s="377"/>
    </row>
    <row r="99" spans="1:3" ht="12.75">
      <c r="A99" s="374"/>
      <c r="C99" s="377"/>
    </row>
    <row r="100" spans="1:3" ht="12.75">
      <c r="A100" s="374"/>
      <c r="C100" s="377"/>
    </row>
    <row r="101" spans="1:3" ht="12.75">
      <c r="A101" s="374"/>
      <c r="C101" s="377"/>
    </row>
    <row r="102" spans="1:3" ht="12.75">
      <c r="A102" s="374"/>
      <c r="C102" s="377"/>
    </row>
    <row r="103" spans="1:3" ht="12.75">
      <c r="A103" s="378"/>
      <c r="C103" s="377"/>
    </row>
    <row r="104" spans="1:3" ht="12.75">
      <c r="A104" s="374"/>
      <c r="C104" s="377"/>
    </row>
    <row r="105" spans="1:3" ht="12.75">
      <c r="A105" s="376"/>
      <c r="C105" s="377"/>
    </row>
    <row r="106" spans="1:3" ht="12.75">
      <c r="A106" s="374"/>
      <c r="C106" s="377"/>
    </row>
    <row r="107" spans="1:3" ht="12.75">
      <c r="A107" s="374"/>
      <c r="C107" s="377"/>
    </row>
    <row r="108" spans="1:3" ht="12.75">
      <c r="A108" s="374"/>
      <c r="C108" s="377"/>
    </row>
    <row r="109" spans="1:3" ht="12.75">
      <c r="A109" s="374"/>
      <c r="C109" s="377"/>
    </row>
    <row r="110" spans="1:3" ht="12.75">
      <c r="A110" s="374"/>
      <c r="C110" s="377"/>
    </row>
    <row r="111" spans="1:3" ht="12.75">
      <c r="A111" s="374"/>
      <c r="C111" s="377"/>
    </row>
    <row r="112" spans="1:3" ht="12.75">
      <c r="A112" s="378"/>
      <c r="C112" s="377"/>
    </row>
    <row r="113" spans="1:3" ht="12.75">
      <c r="A113" s="374"/>
      <c r="C113" s="377"/>
    </row>
    <row r="114" spans="1:3" ht="12.75">
      <c r="A114" s="374"/>
      <c r="C114" s="377"/>
    </row>
    <row r="115" spans="1:3" ht="12.75">
      <c r="A115" s="374"/>
      <c r="C115" s="377"/>
    </row>
    <row r="116" spans="1:3" ht="12.75">
      <c r="A116" s="378"/>
      <c r="C116" s="377"/>
    </row>
    <row r="117" spans="1:3" ht="12.75">
      <c r="A117" s="374"/>
      <c r="C117" s="377"/>
    </row>
    <row r="118" spans="1:3" ht="12.75">
      <c r="A118" s="379"/>
      <c r="C118" s="388"/>
    </row>
    <row r="119" spans="1:3" ht="12.75">
      <c r="A119" s="388"/>
      <c r="C119" s="388"/>
    </row>
    <row r="120" spans="1:3" ht="12.75">
      <c r="A120" s="388"/>
      <c r="C120" s="388"/>
    </row>
    <row r="121" spans="1:3" ht="12.75">
      <c r="A121" s="388"/>
      <c r="C121" s="388"/>
    </row>
    <row r="122" spans="1:3" ht="12.75">
      <c r="A122" s="388"/>
      <c r="C122" s="388"/>
    </row>
    <row r="123" spans="1:3" ht="12.75">
      <c r="A123" s="388"/>
      <c r="C123" s="388"/>
    </row>
    <row r="124" spans="1:3" ht="12.75">
      <c r="A124" s="388"/>
      <c r="C124" s="388"/>
    </row>
    <row r="125" spans="1:3" ht="12.75">
      <c r="A125" s="388"/>
      <c r="C125" s="388"/>
    </row>
    <row r="126" spans="1:3" ht="12.75">
      <c r="A126" s="388"/>
      <c r="C126" s="388"/>
    </row>
    <row r="127" spans="1:3" ht="12.75">
      <c r="A127" s="388"/>
      <c r="C127" s="388"/>
    </row>
    <row r="128" spans="1:3" ht="12.75">
      <c r="A128" s="388"/>
      <c r="C128" s="388"/>
    </row>
    <row r="129" spans="1:3" ht="12.75">
      <c r="A129" s="388"/>
      <c r="C129" s="3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2010-07-22T09:36:55Z</cp:lastPrinted>
  <dcterms:created xsi:type="dcterms:W3CDTF">2000-04-06T09:46:24Z</dcterms:created>
  <dcterms:modified xsi:type="dcterms:W3CDTF">2010-07-30T15:53:55Z</dcterms:modified>
  <cp:category/>
  <cp:version/>
  <cp:contentType/>
  <cp:contentStatus/>
</cp:coreProperties>
</file>